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SAESFinancialReporting\LGBTQ H0677\SFAC\SFAC FY2026\"/>
    </mc:Choice>
  </mc:AlternateContent>
  <xr:revisionPtr revIDLastSave="0" documentId="13_ncr:1_{A18D624C-2948-49C4-B536-A920C0F55C8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gt Wkst" sheetId="4" r:id="rId1"/>
    <sheet name="Pivot H0677" sheetId="7" r:id="rId2"/>
  </sheets>
  <externalReferences>
    <externalReference r:id="rId3"/>
    <externalReference r:id="rId4"/>
    <externalReference r:id="rId5"/>
  </externalReferenc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F35" i="4"/>
  <c r="F36" i="4"/>
  <c r="F38" i="4"/>
  <c r="D37" i="4"/>
  <c r="D35" i="4"/>
  <c r="D36" i="4"/>
  <c r="D38" i="4"/>
  <c r="C37" i="4"/>
  <c r="E37" i="4" s="1"/>
  <c r="C35" i="4"/>
  <c r="C36" i="4"/>
  <c r="E36" i="4" s="1"/>
  <c r="C38" i="4"/>
  <c r="E38" i="4" s="1"/>
  <c r="F39" i="4" l="1"/>
  <c r="E35" i="4"/>
  <c r="E39" i="4" s="1"/>
  <c r="C39" i="4"/>
  <c r="D39" i="4"/>
  <c r="C29" i="4"/>
  <c r="C28" i="4"/>
  <c r="C27" i="4"/>
  <c r="C26" i="4"/>
  <c r="C25" i="4"/>
  <c r="C24" i="4"/>
  <c r="D1" i="7"/>
  <c r="C30" i="4" l="1"/>
</calcChain>
</file>

<file path=xl/sharedStrings.xml><?xml version="1.0" encoding="utf-8"?>
<sst xmlns="http://schemas.openxmlformats.org/spreadsheetml/2006/main" count="55" uniqueCount="31">
  <si>
    <t>Deptid</t>
  </si>
  <si>
    <t>Acc Type</t>
  </si>
  <si>
    <t>H0205</t>
  </si>
  <si>
    <t>EXP</t>
  </si>
  <si>
    <t>Designated Tuition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</si>
  <si>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</si>
  <si>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</si>
  <si>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</si>
  <si>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</si>
  <si>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</si>
  <si>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</si>
  <si>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</si>
  <si>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</si>
  <si>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</si>
  <si>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</si>
  <si>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</si>
  <si>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</si>
  <si>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</si>
  <si>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</si>
  <si>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</si>
  <si>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</si>
  <si>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</si>
  <si>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</si>
  <si>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</si>
  <si>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t>H0677</t>
  </si>
  <si>
    <t>Auxilliary Sales and Service</t>
  </si>
  <si>
    <t>Scholarships/Endowments</t>
  </si>
  <si>
    <t>Student Center Fee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</si>
  <si>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H0677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</si>
  <si>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Center for Student Advocacy</t>
    </r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</si>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</sst>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43" fontId="0" fillId="0" borderId="0" xfId="44" applyFon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2E-470A-B70F-18A564767F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2E-470A-B70F-18A564767F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Wkst'!$B$24:$B$29</c:f>
              <c:strCache>
                <c:ptCount val="6"/>
                <c:pt idx="0">
                  <c:v>Auxilliary Sales and Service</c:v>
                </c:pt>
                <c:pt idx="1">
                  <c:v>Designated Tuition</c:v>
                </c:pt>
                <c:pt idx="2">
                  <c:v>Private Donations/Gifts</c:v>
                </c:pt>
                <c:pt idx="3">
                  <c:v>Scholarships/Endowments</c:v>
                </c:pt>
                <c:pt idx="4">
                  <c:v>Student Center Fee</c:v>
                </c:pt>
                <c:pt idx="5">
                  <c:v>Student Service Fee</c:v>
                </c:pt>
              </c:strCache>
            </c:strRef>
          </c:cat>
          <c:val>
            <c:numRef>
              <c:f>'Bdgt Wkst'!$C$24:$C$29</c:f>
              <c:numCache>
                <c:formatCode>0.00%</c:formatCode>
                <c:ptCount val="6"/>
                <c:pt idx="0">
                  <c:v>1.2206316036169755E-4</c:v>
                </c:pt>
                <c:pt idx="1">
                  <c:v>5.645421166728512E-2</c:v>
                </c:pt>
                <c:pt idx="2">
                  <c:v>3.8632990254477279E-2</c:v>
                </c:pt>
                <c:pt idx="3">
                  <c:v>3.195613538269242E-3</c:v>
                </c:pt>
                <c:pt idx="4">
                  <c:v>0.6975628869402184</c:v>
                </c:pt>
                <c:pt idx="5">
                  <c:v>0.20403223443938831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-%20all%20fun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Pivot H0004"/>
      <sheetName val="Pivot H0206"/>
      <sheetName val="Pivot H0207"/>
      <sheetName val="Pivot H0215"/>
      <sheetName val="Pivot H0216"/>
      <sheetName val="Pivot H0218"/>
      <sheetName val="Pivot H0220"/>
      <sheetName val="Pivot H0223"/>
      <sheetName val="Pivot H0224-AFB"/>
      <sheetName val="Pivot H0224-CCA"/>
      <sheetName val="Pivot H0224-CSI"/>
      <sheetName val="Pivot H0224-FF"/>
      <sheetName val="Pivot H0224-HCO"/>
      <sheetName val="Pivot H0224-MVP"/>
      <sheetName val="Pivot H0224-SPB"/>
      <sheetName val="Pivot H0224"/>
      <sheetName val="Pivot H0225"/>
      <sheetName val="Pivot H0226-CoogRadio"/>
      <sheetName val="Pivot H0226-CoogTV"/>
      <sheetName val="Pivot H0226-CSM"/>
      <sheetName val="Pivot H0226-Daily Cougar"/>
      <sheetName val="Pivot H0226"/>
      <sheetName val="Pivot H0227"/>
      <sheetName val="Pivot H0229"/>
      <sheetName val="Pivot H0232"/>
      <sheetName val="Pivot H0292"/>
      <sheetName val="Pivot H0553"/>
      <sheetName val="Pivot H0616"/>
      <sheetName val="Pivot H0677"/>
      <sheetName val="Pivot H0678"/>
      <sheetName val="1063-Sec 1 - FY25Pd1"/>
      <sheetName val="Fund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 t="str">
            <v>Auxilliary Sales and Service</v>
          </cell>
          <cell r="B5">
            <v>1.2206316036169755E-4</v>
          </cell>
        </row>
        <row r="6">
          <cell r="A6" t="str">
            <v>Designated Tuition</v>
          </cell>
          <cell r="B6">
            <v>5.645421166728512E-2</v>
          </cell>
        </row>
        <row r="7">
          <cell r="A7" t="str">
            <v>Private Donations/Gifts</v>
          </cell>
          <cell r="B7">
            <v>3.8632990254477279E-2</v>
          </cell>
        </row>
        <row r="8">
          <cell r="A8" t="str">
            <v>Scholarships/Endowments</v>
          </cell>
          <cell r="B8">
            <v>3.195613538269242E-3</v>
          </cell>
        </row>
        <row r="9">
          <cell r="A9" t="str">
            <v>Student Center Fee</v>
          </cell>
          <cell r="B9">
            <v>0.6975628869402184</v>
          </cell>
        </row>
        <row r="10">
          <cell r="A10" t="str">
            <v>Student Service Fee</v>
          </cell>
          <cell r="B10">
            <v>0.20403223443938831</v>
          </cell>
        </row>
      </sheetData>
      <sheetData sheetId="31"/>
      <sheetData sheetId="32">
        <row r="1">
          <cell r="B1" t="str">
            <v>Fund</v>
          </cell>
        </row>
      </sheetData>
      <sheetData sheetId="33"/>
      <sheetData sheetId="34">
        <row r="2">
          <cell r="A2" t="str">
            <v>Dept ID</v>
          </cell>
          <cell r="B2" t="str">
            <v>Department</v>
          </cell>
        </row>
        <row r="3">
          <cell r="A3" t="str">
            <v>H0004</v>
          </cell>
          <cell r="B3" t="str">
            <v>Cougars in Recovery</v>
          </cell>
        </row>
        <row r="4">
          <cell r="A4" t="str">
            <v>H0021</v>
          </cell>
          <cell r="B4" t="str">
            <v>DSA Business Services</v>
          </cell>
        </row>
        <row r="5">
          <cell r="A5" t="str">
            <v>H0205</v>
          </cell>
          <cell r="B5" t="str">
            <v>VC/VP Student Affairs</v>
          </cell>
        </row>
        <row r="6">
          <cell r="A6" t="str">
            <v>H0206</v>
          </cell>
          <cell r="B6" t="str">
            <v>Center for Student Empowerment</v>
          </cell>
        </row>
        <row r="7">
          <cell r="A7" t="str">
            <v>H0207</v>
          </cell>
          <cell r="B7" t="str">
            <v>Student Health Center</v>
          </cell>
        </row>
        <row r="8">
          <cell r="A8" t="str">
            <v>H0215</v>
          </cell>
          <cell r="B8" t="str">
            <v>University Career Services</v>
          </cell>
        </row>
        <row r="9">
          <cell r="A9" t="str">
            <v>H0216</v>
          </cell>
          <cell r="B9" t="str">
            <v>Student Accessibility Center</v>
          </cell>
        </row>
        <row r="10">
          <cell r="A10" t="str">
            <v>H0217</v>
          </cell>
          <cell r="B10" t="str">
            <v>International Student and Scholar Services</v>
          </cell>
        </row>
        <row r="11">
          <cell r="A11" t="str">
            <v>H0218</v>
          </cell>
          <cell r="B11" t="str">
            <v>Veteran's Services</v>
          </cell>
        </row>
        <row r="12">
          <cell r="A12" t="str">
            <v>H0220</v>
          </cell>
          <cell r="B12" t="str">
            <v>Counseling &amp; Psychological Services</v>
          </cell>
        </row>
        <row r="13">
          <cell r="A13" t="str">
            <v>H0223</v>
          </cell>
          <cell r="B13" t="str">
            <v>Dean of Students</v>
          </cell>
        </row>
        <row r="14">
          <cell r="A14" t="str">
            <v>H0224</v>
          </cell>
          <cell r="B14" t="str">
            <v>Center for Student Involvement</v>
          </cell>
        </row>
        <row r="15">
          <cell r="A15" t="str">
            <v>H0225</v>
          </cell>
          <cell r="B15" t="str">
            <v>Campus Recreation</v>
          </cell>
        </row>
        <row r="16">
          <cell r="A16" t="str">
            <v>H0226</v>
          </cell>
          <cell r="B16" t="str">
            <v>Center for Student Media</v>
          </cell>
        </row>
        <row r="17">
          <cell r="A17" t="str">
            <v>H0227</v>
          </cell>
          <cell r="B17" t="str">
            <v>Student Center</v>
          </cell>
        </row>
        <row r="18">
          <cell r="A18" t="str">
            <v>H0229</v>
          </cell>
          <cell r="B18" t="str">
            <v>Children's Learning Center</v>
          </cell>
        </row>
        <row r="19">
          <cell r="A19" t="str">
            <v>H0231</v>
          </cell>
          <cell r="B19" t="str">
            <v>Student Housing and Resident Life</v>
          </cell>
        </row>
        <row r="20">
          <cell r="A20" t="str">
            <v>H0232</v>
          </cell>
          <cell r="B20" t="str">
            <v>A.D. Bruce Religion Center</v>
          </cell>
        </row>
        <row r="21">
          <cell r="A21" t="str">
            <v>H0292</v>
          </cell>
          <cell r="B21" t="str">
            <v>UH Wellness Center</v>
          </cell>
        </row>
        <row r="22">
          <cell r="A22" t="str">
            <v>H0553</v>
          </cell>
          <cell r="B22" t="str">
            <v>Center for Fraternity and Sorority Life</v>
          </cell>
        </row>
        <row r="23">
          <cell r="A23" t="str">
            <v>H0616</v>
          </cell>
          <cell r="B23" t="str">
            <v>Student Affairs IT</v>
          </cell>
        </row>
        <row r="24">
          <cell r="A24" t="str">
            <v>H0677</v>
          </cell>
          <cell r="B24" t="str">
            <v>Center for Student Advocacy</v>
          </cell>
        </row>
        <row r="25">
          <cell r="A25" t="str">
            <v>H0678</v>
          </cell>
          <cell r="B25" t="str">
            <v>Women and Gender Resources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A5" t="str">
            <v>Admin Charges</v>
          </cell>
          <cell r="B5">
            <v>51842</v>
          </cell>
          <cell r="C5">
            <v>43829.2</v>
          </cell>
        </row>
        <row r="6">
          <cell r="A6" t="str">
            <v>Maintenance &amp; Ops</v>
          </cell>
          <cell r="B6">
            <v>216627</v>
          </cell>
          <cell r="C6">
            <v>175373.86</v>
          </cell>
        </row>
        <row r="7">
          <cell r="A7" t="str">
            <v>Salary and Wage</v>
          </cell>
          <cell r="B7">
            <v>740333</v>
          </cell>
          <cell r="C7">
            <v>540468.51000000013</v>
          </cell>
        </row>
        <row r="8">
          <cell r="A8" t="str">
            <v>Travel &amp; Business</v>
          </cell>
          <cell r="B8">
            <v>22315</v>
          </cell>
          <cell r="C8">
            <v>14643.7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A4" t="str">
            <v>Admin Charges</v>
          </cell>
          <cell r="B4">
            <v>9726</v>
          </cell>
        </row>
        <row r="5">
          <cell r="A5" t="str">
            <v>Maintenance &amp; Ops</v>
          </cell>
          <cell r="B5">
            <v>73166</v>
          </cell>
        </row>
        <row r="6">
          <cell r="A6" t="str">
            <v>Salary and Wage</v>
          </cell>
          <cell r="B6">
            <v>81762</v>
          </cell>
        </row>
        <row r="7">
          <cell r="A7" t="str">
            <v>Travel &amp; Business</v>
          </cell>
          <cell r="B7">
            <v>2499</v>
          </cell>
        </row>
      </sheetData>
      <sheetData sheetId="32"/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42100775463" createdVersion="6" refreshedVersion="8" minRefreshableVersion="3" recordCount="302" xr:uid="{5EDB0674-576E-4BA0-8F72-A62F61BCDEF6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/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tring="0" containsBlank="1" containsNumber="1" minValue="-8752734.8000000007" maxValue="194272.51"/>
    </cacheField>
    <cacheField name="YTD/PTD Rev/Exp" numFmtId="43">
      <sharedItems containsString="0" containsBlank="1" containsNumber="1" minValue="-8752734.8000000007" maxValue="194272.51"/>
    </cacheField>
    <cacheField name="Open Cmt" numFmtId="43">
      <sharedItems containsString="0" containsBlank="1" containsNumber="1" minValue="0" maxValue="2091119.96"/>
    </cacheField>
    <cacheField name="Soft Cmt" numFmtId="43">
      <sharedItems containsString="0" containsBlank="1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5159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s v="I0025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s v="H8900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s v="H8900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s v="E0097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s v="E0097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s v="E0098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s v="E0098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s v="E0481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s v="E0481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s v="E0064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s v="E0064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s v="E0064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s v="I0048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s v="I0048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s v="I0048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s v="E0086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s v="E0231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s v="E0231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s v="E0315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s v="E0315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s v="F0857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s v="I0093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s v="I0360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s v="I0788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s v="I0789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s v="I0883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s v="E0448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s v="E0448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s v="E035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s v="E035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s v="I0793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s v="H0633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s v="H0633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s v="E0081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s v="E0081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s v="E009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s v="E009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s v="E0094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s v="E0094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s v="E0458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s v="E0458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s v="H0449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s v="H0449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s v="H0669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s v="H0669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s v="A0001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s v="I0366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s v="I0366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s v="I0366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s v="I038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s v="I038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s v="E0325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s v="E0325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s v="E0333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s v="E0333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s v="I0427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s v="E0018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s v="E0018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s v="H0002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s v="H0002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s v="H0002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s v="H0002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s v="E0353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s v="E0353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s v="E0353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s v="I079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s v="H7030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s v="H7030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s v="H8540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s v="H8540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s v="E0436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s v="E0436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s v="E5121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s v="E5121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s v="D8358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s v="D8358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s v="I0796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s v="I0796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s v="H010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s v="H010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s v="E0022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s v="E0022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s v="E0053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s v="E0053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s v="E505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s v="E505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s v="E505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s v="E505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s v="I079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s v="E0469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s v="E0469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s v="E0502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s v="E0502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s v="E0113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s v="E0113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s v="E3679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s v="E3679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s v="I0055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s v="I0801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s v="E0468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s v="E0468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s v="E2201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s v="E2201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s v="E0071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s v="E0071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s v="I0060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s v="I0324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s v="I0363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s v="I0456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s v="I0802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s v="I0803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s v="I0804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s v="I0060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s v="I0323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s v="I0456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s v="I0803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s v="I0804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s v="I0844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s v="I0060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s v="I0060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s v="I0323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s v="I0323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s v="I0844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s v="I0844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s v="I3669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s v="I3669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s v="H0023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s v="H0023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s v="E0019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s v="E0019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s v="E0023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s v="E0023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s v="E046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s v="E046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s v="E0584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s v="E0584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s v="I0019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s v="I0034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s v="I0035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s v="I0036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s v="I0037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s v="I0038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s v="I0039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s v="I0040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s v="I0041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s v="I0042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s v="I0043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s v="I0081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s v="I009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s v="I009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s v="I0444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s v="I0444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s v="I0679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s v="I0762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s v="I0787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s v="I0931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s v="I0937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s v="I077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0"/>
    <x v="11"/>
    <s v="I0939"/>
    <x v="0"/>
    <s v="SSF CAPITAL FUNDS"/>
    <x v="0"/>
    <n v="0"/>
    <n v="1456070"/>
    <n v="0"/>
    <n v="0"/>
    <n v="0"/>
    <n v="0"/>
    <n v="1456070"/>
    <x v="0"/>
    <x v="10"/>
    <x v="0"/>
    <x v="0"/>
    <x v="0"/>
    <n v="72618"/>
    <x v="0"/>
    <x v="0"/>
  </r>
  <r>
    <x v="0"/>
    <x v="5"/>
    <x v="11"/>
    <s v="I0019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s v="I0019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s v="I0035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s v="I0035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s v="I0036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s v="I0036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s v="I0037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s v="I0037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s v="I0038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s v="I0039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s v="I0039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s v="I0040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s v="I0041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s v="I0041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s v="I0042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s v="I0042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s v="I0043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s v="I0043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s v="I0049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s v="I0049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s v="I0773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s v="C0001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s v="C0001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s v="I0005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s v="I0006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s v="I0009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s v="I0416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12"/>
    <x v="12"/>
    <s v="I0009"/>
    <x v="0"/>
    <s v="OPERATIONS-STUDENT MEDIA"/>
    <x v="0"/>
    <n v="208336"/>
    <n v="208336"/>
    <n v="0"/>
    <n v="0"/>
    <n v="0"/>
    <n v="0"/>
    <n v="-208336"/>
    <x v="0"/>
    <x v="13"/>
    <x v="0"/>
    <x v="0"/>
    <x v="0"/>
    <n v="75159"/>
    <x v="0"/>
    <x v="12"/>
  </r>
  <r>
    <x v="0"/>
    <x v="5"/>
    <x v="12"/>
    <s v="I0005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s v="I0005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s v="I0006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s v="I0006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s v="I0415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s v="I0415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s v="I0416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s v="I0416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s v="E0006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s v="E0006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s v="I0419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s v="I0004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s v="I0034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s v="I0053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s v="I0054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s v="I0068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s v="I0321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s v="I0325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s v="I0334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s v="I0419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s v="I076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s v="I0774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s v="I0777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s v="I0831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s v="I0880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s v="I0942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s v="I0943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s v="I2610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s v="I3694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s v="I369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s v="I0065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s v="I0065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s v="I0318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s v="I0318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s v="I0319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s v="I0319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s v="I0320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s v="I0320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s v="I0322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s v="I0322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s v="I0326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s v="I0326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s v="I0327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s v="I0327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s v="I0419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s v="I0419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s v="I0763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s v="I0763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s v="E0026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s v="E0026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s v="E0084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s v="E0084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s v="B0854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s v="B0854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s v="I0385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s v="I0385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s v="I0385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s v="I0385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s v="I0385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s v="I0830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s v="I0830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s v="E0025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s v="E0025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s v="E0438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s v="E0438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s v="I0413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s v="I0413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s v="I0413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s v="E0017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s v="E0017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s v="G8222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s v="G8222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s v="I079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s v="I079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s v="I080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s v="I080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s v="E05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s v="E05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s v="I08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12"/>
    <x v="17"/>
    <s v="I0841"/>
    <x v="0"/>
    <s v="CENTER FOR FRATERNITY &amp; SORORI"/>
    <x v="0"/>
    <n v="363968"/>
    <n v="363968"/>
    <m/>
    <m/>
    <m/>
    <m/>
    <n v="363968"/>
    <x v="0"/>
    <x v="23"/>
    <x v="0"/>
    <x v="0"/>
    <x v="0"/>
    <n v="75158"/>
    <x v="0"/>
    <x v="12"/>
  </r>
  <r>
    <x v="0"/>
    <x v="5"/>
    <x v="17"/>
    <s v="I0810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s v="I0810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s v="I0859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s v="I0859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s v="E002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s v="E002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s v="E9199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s v="E9199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s v="I0014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s v="E0313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s v="E0313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s v="I0020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s v="I0936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s v="I0936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s v="E0092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s v="I0012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s v="I0934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s v="I0012"/>
    <x v="0"/>
    <s v="CTR STU ADVOCACY&amp;COMMUNITY"/>
    <x v="0"/>
    <n v="571477"/>
    <n v="571477"/>
    <n v="0"/>
    <n v="0"/>
    <n v="0"/>
    <n v="0"/>
    <n v="571477"/>
    <x v="0"/>
    <x v="24"/>
    <x v="0"/>
    <x v="0"/>
    <x v="0"/>
    <n v="74225"/>
    <x v="0"/>
    <x v="12"/>
  </r>
  <r>
    <x v="0"/>
    <x v="5"/>
    <x v="20"/>
    <s v="I0012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s v="I0012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s v="H8811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s v="H8811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s v="C0805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s v="C0805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s v="D4132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s v="D4132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s v="E0092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s v="E0092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s v="E0108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s v="E0108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s v="E0528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s v="E0528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s v="I0069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s v="I0069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s v="C0806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6BA66-AFA2-4DFB-9BB2-2C2D4125EB7A}" name="PivotTable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5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7">
    <i>
      <x/>
    </i>
    <i>
      <x v="3"/>
    </i>
    <i>
      <x v="9"/>
    </i>
    <i>
      <x v="12"/>
    </i>
    <i>
      <x v="14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B1AAD4-AB0E-4F19-AAA4-0E9C28C9B01F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4:B11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7">
    <i>
      <x/>
    </i>
    <i>
      <x v="3"/>
    </i>
    <i>
      <x v="9"/>
    </i>
    <i>
      <x v="12"/>
    </i>
    <i>
      <x v="14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showDataAs="percentOfTotal" baseField="0" baseItem="0" numFmtId="10"/>
  </dataFields>
  <formats count="2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43"/>
  <sheetViews>
    <sheetView tabSelected="1" topLeftCell="B1" zoomScale="130" zoomScaleNormal="130" workbookViewId="0">
      <selection activeCell="H6" sqref="H6"/>
    </sheetView>
  </sheetViews>
  <sheetFormatPr defaultRowHeight="15" x14ac:dyDescent="0.25"/>
  <cols>
    <col min="1" max="1" width="0" hidden="1" customWidth="1"/>
    <col min="2" max="2" width="24.28515625" customWidth="1"/>
    <col min="3" max="3" width="14" customWidth="1"/>
    <col min="4" max="4" width="13.7109375" customWidth="1"/>
    <col min="5" max="5" width="14" customWidth="1"/>
    <col min="6" max="6" width="12.28515625" bestFit="1" customWidth="1"/>
  </cols>
  <sheetData>
    <row r="1" spans="2:5" ht="18.75" x14ac:dyDescent="0.3">
      <c r="B1" s="12" t="s">
        <v>9</v>
      </c>
    </row>
    <row r="2" spans="2:5" x14ac:dyDescent="0.25">
      <c r="B2" t="s">
        <v>29</v>
      </c>
    </row>
    <row r="3" spans="2:5" x14ac:dyDescent="0.25">
      <c r="B3" t="s">
        <v>28</v>
      </c>
    </row>
    <row r="5" spans="2:5" x14ac:dyDescent="0.25">
      <c r="B5" s="5" t="s">
        <v>11</v>
      </c>
      <c r="C5" s="6"/>
      <c r="D5" s="6"/>
      <c r="E5" s="6"/>
    </row>
    <row r="23" spans="1:3" x14ac:dyDescent="0.25">
      <c r="B23" s="4" t="s">
        <v>8</v>
      </c>
      <c r="C23" s="4" t="s">
        <v>10</v>
      </c>
    </row>
    <row r="24" spans="1:3" x14ac:dyDescent="0.25">
      <c r="A24" t="s">
        <v>2</v>
      </c>
      <c r="B24" t="s">
        <v>25</v>
      </c>
      <c r="C24" s="14">
        <f>VLOOKUP(B24,'[1]Pivot H0677'!$A$5:$B$10,2,FALSE)</f>
        <v>1.2206316036169755E-4</v>
      </c>
    </row>
    <row r="25" spans="1:3" x14ac:dyDescent="0.25">
      <c r="A25" t="s">
        <v>2</v>
      </c>
      <c r="B25" t="s">
        <v>4</v>
      </c>
      <c r="C25" s="14">
        <f>VLOOKUP(B25,'[1]Pivot H0677'!$A$5:$B$10,2,FALSE)</f>
        <v>5.645421166728512E-2</v>
      </c>
    </row>
    <row r="26" spans="1:3" x14ac:dyDescent="0.25">
      <c r="B26" t="s">
        <v>23</v>
      </c>
      <c r="C26" s="14">
        <f>VLOOKUP(B26,'[1]Pivot H0677'!$A$5:$B$10,2,FALSE)</f>
        <v>3.8632990254477279E-2</v>
      </c>
    </row>
    <row r="27" spans="1:3" x14ac:dyDescent="0.25">
      <c r="B27" t="s">
        <v>26</v>
      </c>
      <c r="C27" s="14">
        <f>VLOOKUP(B27,'[1]Pivot H0677'!$A$5:$B$10,2,FALSE)</f>
        <v>3.195613538269242E-3</v>
      </c>
    </row>
    <row r="28" spans="1:3" x14ac:dyDescent="0.25">
      <c r="A28" t="s">
        <v>2</v>
      </c>
      <c r="B28" t="s">
        <v>27</v>
      </c>
      <c r="C28" s="14">
        <f>VLOOKUP(B28,'[1]Pivot H0677'!$A$5:$B$10,2,FALSE)</f>
        <v>0.6975628869402184</v>
      </c>
    </row>
    <row r="29" spans="1:3" x14ac:dyDescent="0.25">
      <c r="A29" t="s">
        <v>2</v>
      </c>
      <c r="B29" s="2" t="s">
        <v>5</v>
      </c>
      <c r="C29" s="14">
        <f>VLOOKUP(B29,'[1]Pivot H0677'!$A$5:$B$10,2,FALSE)</f>
        <v>0.20403223443938831</v>
      </c>
    </row>
    <row r="30" spans="1:3" ht="15.75" thickBot="1" x14ac:dyDescent="0.3">
      <c r="A30" t="s">
        <v>2</v>
      </c>
      <c r="B30" t="s">
        <v>7</v>
      </c>
      <c r="C30" s="15">
        <f>SUM(C24:C29)</f>
        <v>1</v>
      </c>
    </row>
    <row r="31" spans="1:3" ht="15.75" thickTop="1" x14ac:dyDescent="0.25"/>
    <row r="33" spans="2:6" x14ac:dyDescent="0.25">
      <c r="B33" s="8" t="s">
        <v>20</v>
      </c>
      <c r="C33" s="7"/>
      <c r="D33" s="7"/>
      <c r="E33" s="7"/>
      <c r="F33" s="7"/>
    </row>
    <row r="34" spans="2:6" x14ac:dyDescent="0.25">
      <c r="B34" s="10" t="s">
        <v>13</v>
      </c>
      <c r="C34" s="10" t="s">
        <v>14</v>
      </c>
      <c r="D34" s="10" t="s">
        <v>15</v>
      </c>
      <c r="E34" s="10" t="s">
        <v>30</v>
      </c>
      <c r="F34" s="10" t="s">
        <v>16</v>
      </c>
    </row>
    <row r="35" spans="2:6" x14ac:dyDescent="0.25">
      <c r="B35" s="2" t="s">
        <v>12</v>
      </c>
      <c r="C35" s="3">
        <f>VLOOKUP(B35,[2]H0677!$A$5:$B$8,2,FALSE)</f>
        <v>740333</v>
      </c>
      <c r="D35" s="3">
        <f>VLOOKUP(B35,[2]H0677!$A$5:$C$8,3,FALSE)</f>
        <v>540468.51000000013</v>
      </c>
      <c r="E35" s="3">
        <f>C35-D35</f>
        <v>199864.48999999987</v>
      </c>
      <c r="F35" s="3">
        <f>VLOOKUP(B35,'[3]Pivot-H0677'!$A$4:$B$7,2,FALSE)</f>
        <v>81762</v>
      </c>
    </row>
    <row r="36" spans="2:6" x14ac:dyDescent="0.25">
      <c r="B36" t="s">
        <v>17</v>
      </c>
      <c r="C36" s="18">
        <f>VLOOKUP(B36,[2]H0677!$A$5:$B$8,2,FALSE)</f>
        <v>216627</v>
      </c>
      <c r="D36" s="18">
        <f>VLOOKUP(B36,[2]H0677!$A$5:$C$8,3,FALSE)</f>
        <v>175373.86</v>
      </c>
      <c r="E36" s="18">
        <f t="shared" ref="E36" si="0">C36-D36</f>
        <v>41253.140000000014</v>
      </c>
      <c r="F36" s="18">
        <f>VLOOKUP(B36,'[3]Pivot-H0677'!$A$4:$B$7,2,FALSE)</f>
        <v>73166</v>
      </c>
    </row>
    <row r="37" spans="2:6" x14ac:dyDescent="0.25">
      <c r="B37" s="2" t="s">
        <v>22</v>
      </c>
      <c r="C37" s="18">
        <f>VLOOKUP(B37,[2]H0677!$A$5:$B$8,2,FALSE)</f>
        <v>22315</v>
      </c>
      <c r="D37" s="18">
        <f>VLOOKUP(B37,[2]H0677!$A$5:$C$8,3,FALSE)</f>
        <v>14643.7</v>
      </c>
      <c r="E37" s="18">
        <f>C37-D37</f>
        <v>7671.2999999999993</v>
      </c>
      <c r="F37" s="18">
        <f>VLOOKUP(B37,'[3]Pivot-H0677'!$A$4:$B$7,2,FALSE)</f>
        <v>2499</v>
      </c>
    </row>
    <row r="38" spans="2:6" x14ac:dyDescent="0.25">
      <c r="B38" t="s">
        <v>19</v>
      </c>
      <c r="C38" s="18">
        <f>VLOOKUP(B38,[2]H0677!$A$5:$B$8,2,FALSE)</f>
        <v>51842</v>
      </c>
      <c r="D38" s="18">
        <f>VLOOKUP(B38,[2]H0677!$A$5:$C$8,3,FALSE)</f>
        <v>43829.2</v>
      </c>
      <c r="E38" s="18">
        <f>C38-D38</f>
        <v>8012.8000000000029</v>
      </c>
      <c r="F38" s="18">
        <f>VLOOKUP(B38,'[3]Pivot-H0677'!$A$4:$B$7,2,FALSE)</f>
        <v>9726</v>
      </c>
    </row>
    <row r="39" spans="2:6" ht="15.75" thickBot="1" x14ac:dyDescent="0.3">
      <c r="B39" s="9" t="s">
        <v>18</v>
      </c>
      <c r="C39" s="11">
        <f>SUM(C35:C38)</f>
        <v>1031117</v>
      </c>
      <c r="D39" s="11">
        <f t="shared" ref="D39:F39" si="1">SUM(D35:D38)</f>
        <v>774315.27</v>
      </c>
      <c r="E39" s="11">
        <f t="shared" si="1"/>
        <v>256801.72999999986</v>
      </c>
      <c r="F39" s="11">
        <f t="shared" si="1"/>
        <v>167153</v>
      </c>
    </row>
    <row r="40" spans="2:6" ht="15.75" thickTop="1" x14ac:dyDescent="0.25"/>
    <row r="41" spans="2:6" x14ac:dyDescent="0.25">
      <c r="F41" s="17"/>
    </row>
    <row r="42" spans="2:6" x14ac:dyDescent="0.25">
      <c r="F42" s="17"/>
    </row>
    <row r="43" spans="2:6" x14ac:dyDescent="0.25">
      <c r="F43" s="17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E25"/>
  <sheetViews>
    <sheetView topLeftCell="A4" workbookViewId="0">
      <selection activeCell="E17" sqref="E17:F30"/>
    </sheetView>
  </sheetViews>
  <sheetFormatPr defaultRowHeight="15" x14ac:dyDescent="0.25"/>
  <cols>
    <col min="1" max="1" width="25.5703125" bestFit="1" customWidth="1"/>
    <col min="2" max="2" width="21.42578125" bestFit="1" customWidth="1"/>
  </cols>
  <sheetData>
    <row r="1" spans="1:4" x14ac:dyDescent="0.25">
      <c r="A1" s="1" t="s">
        <v>0</v>
      </c>
      <c r="B1" t="s">
        <v>24</v>
      </c>
      <c r="D1" t="str">
        <f>VLOOKUP(B1,'[1]DSA Depts'!$A$2:$B$25,2,FALSE)</f>
        <v>Center for Student Advocacy</v>
      </c>
    </row>
    <row r="2" spans="1:4" x14ac:dyDescent="0.25">
      <c r="A2" s="1" t="s">
        <v>1</v>
      </c>
      <c r="B2" t="s">
        <v>3</v>
      </c>
    </row>
    <row r="4" spans="1:4" x14ac:dyDescent="0.25">
      <c r="A4" s="1" t="s">
        <v>6</v>
      </c>
      <c r="B4" t="s">
        <v>21</v>
      </c>
    </row>
    <row r="5" spans="1:4" x14ac:dyDescent="0.25">
      <c r="A5" s="2" t="s">
        <v>25</v>
      </c>
      <c r="B5" s="13">
        <v>1.2206316036169755E-4</v>
      </c>
    </row>
    <row r="6" spans="1:4" x14ac:dyDescent="0.25">
      <c r="A6" s="2" t="s">
        <v>4</v>
      </c>
      <c r="B6" s="13">
        <v>5.645421166728512E-2</v>
      </c>
    </row>
    <row r="7" spans="1:4" x14ac:dyDescent="0.25">
      <c r="A7" s="2" t="s">
        <v>23</v>
      </c>
      <c r="B7" s="13">
        <v>3.8632990254477279E-2</v>
      </c>
    </row>
    <row r="8" spans="1:4" x14ac:dyDescent="0.25">
      <c r="A8" s="2" t="s">
        <v>26</v>
      </c>
      <c r="B8" s="13">
        <v>3.195613538269242E-3</v>
      </c>
    </row>
    <row r="9" spans="1:4" x14ac:dyDescent="0.25">
      <c r="A9" s="2" t="s">
        <v>27</v>
      </c>
      <c r="B9" s="13">
        <v>0.6975628869402184</v>
      </c>
    </row>
    <row r="10" spans="1:4" x14ac:dyDescent="0.25">
      <c r="A10" s="2" t="s">
        <v>5</v>
      </c>
      <c r="B10" s="13">
        <v>0.20403223443938831</v>
      </c>
    </row>
    <row r="11" spans="1:4" x14ac:dyDescent="0.25">
      <c r="A11" s="2" t="s">
        <v>7</v>
      </c>
      <c r="B11" s="13">
        <v>1</v>
      </c>
    </row>
    <row r="15" spans="1:4" x14ac:dyDescent="0.25">
      <c r="A15" s="1" t="s">
        <v>0</v>
      </c>
      <c r="B15" t="s">
        <v>24</v>
      </c>
    </row>
    <row r="16" spans="1:4" x14ac:dyDescent="0.25">
      <c r="A16" s="1" t="s">
        <v>1</v>
      </c>
      <c r="B16" t="s">
        <v>3</v>
      </c>
    </row>
    <row r="18" spans="1:5" x14ac:dyDescent="0.25">
      <c r="A18" s="1" t="s">
        <v>6</v>
      </c>
      <c r="B18" t="s">
        <v>21</v>
      </c>
    </row>
    <row r="19" spans="1:5" x14ac:dyDescent="0.25">
      <c r="A19" s="2" t="s">
        <v>25</v>
      </c>
      <c r="B19" s="16">
        <v>100</v>
      </c>
    </row>
    <row r="20" spans="1:5" x14ac:dyDescent="0.25">
      <c r="A20" s="2" t="s">
        <v>4</v>
      </c>
      <c r="B20" s="16">
        <v>46250</v>
      </c>
    </row>
    <row r="21" spans="1:5" x14ac:dyDescent="0.25">
      <c r="A21" s="2" t="s">
        <v>23</v>
      </c>
      <c r="B21" s="16">
        <v>31650</v>
      </c>
      <c r="E21" s="16"/>
    </row>
    <row r="22" spans="1:5" x14ac:dyDescent="0.25">
      <c r="A22" s="2" t="s">
        <v>26</v>
      </c>
      <c r="B22" s="16">
        <v>2618</v>
      </c>
      <c r="E22" s="16"/>
    </row>
    <row r="23" spans="1:5" x14ac:dyDescent="0.25">
      <c r="A23" s="2" t="s">
        <v>27</v>
      </c>
      <c r="B23" s="16">
        <v>571477</v>
      </c>
    </row>
    <row r="24" spans="1:5" x14ac:dyDescent="0.25">
      <c r="A24" s="2" t="s">
        <v>5</v>
      </c>
      <c r="B24" s="16">
        <v>167153</v>
      </c>
    </row>
    <row r="25" spans="1:5" x14ac:dyDescent="0.25">
      <c r="A25" s="2" t="s">
        <v>7</v>
      </c>
      <c r="B25" s="16">
        <v>819248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H0677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Crook, Michael</cp:lastModifiedBy>
  <cp:lastPrinted>2024-09-17T16:39:53Z</cp:lastPrinted>
  <dcterms:created xsi:type="dcterms:W3CDTF">2024-09-17T18:41:22Z</dcterms:created>
  <dcterms:modified xsi:type="dcterms:W3CDTF">2024-10-18T17:58:07Z</dcterms:modified>
</cp:coreProperties>
</file>