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9\04_Open Record Evaluations\Next Update\"/>
    </mc:Choice>
  </mc:AlternateContent>
  <bookViews>
    <workbookView xWindow="2880" yWindow="180" windowWidth="17880" windowHeight="11805" tabRatio="814" activeTab="9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32" r:id="rId7"/>
    <sheet name="Evaluator 7" sheetId="33" r:id="rId8"/>
    <sheet name="HUB DEPARTMENT" sheetId="31" r:id="rId9"/>
    <sheet name="Summary" sheetId="34" r:id="rId10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J6" i="34" l="1"/>
  <c r="J7" i="34"/>
  <c r="J8" i="34"/>
  <c r="J9" i="34"/>
  <c r="J10" i="34"/>
  <c r="J11" i="34"/>
  <c r="J5" i="34"/>
  <c r="A17" i="34" l="1"/>
  <c r="A18" i="34"/>
  <c r="A19" i="34"/>
  <c r="A20" i="34"/>
  <c r="A21" i="34"/>
  <c r="A22" i="34"/>
  <c r="A16" i="34"/>
  <c r="C15" i="34"/>
  <c r="D15" i="34"/>
  <c r="E15" i="34"/>
  <c r="F15" i="34"/>
  <c r="G15" i="34"/>
  <c r="H15" i="34"/>
  <c r="B15" i="34"/>
  <c r="A2" i="34"/>
  <c r="I13" i="33" l="1"/>
  <c r="H11" i="34" s="1"/>
  <c r="A13" i="33"/>
  <c r="I12" i="33"/>
  <c r="H10" i="34" s="1"/>
  <c r="A12" i="33"/>
  <c r="I11" i="33"/>
  <c r="H9" i="34" s="1"/>
  <c r="A11" i="33"/>
  <c r="I10" i="33"/>
  <c r="H8" i="34" s="1"/>
  <c r="H19" i="34" s="1"/>
  <c r="A10" i="33"/>
  <c r="I9" i="33"/>
  <c r="H7" i="34" s="1"/>
  <c r="A9" i="33"/>
  <c r="I8" i="33"/>
  <c r="H6" i="34" s="1"/>
  <c r="A8" i="33"/>
  <c r="I7" i="33"/>
  <c r="H5" i="34" s="1"/>
  <c r="A7" i="33"/>
  <c r="A4" i="33"/>
  <c r="I13" i="32"/>
  <c r="G11" i="34" s="1"/>
  <c r="G22" i="34" s="1"/>
  <c r="A13" i="32"/>
  <c r="I12" i="32"/>
  <c r="G10" i="34" s="1"/>
  <c r="A12" i="32"/>
  <c r="I11" i="32"/>
  <c r="G9" i="34" s="1"/>
  <c r="A11" i="32"/>
  <c r="I10" i="32"/>
  <c r="G8" i="34" s="1"/>
  <c r="A10" i="32"/>
  <c r="I9" i="32"/>
  <c r="G7" i="34" s="1"/>
  <c r="G18" i="34" s="1"/>
  <c r="A9" i="32"/>
  <c r="I8" i="32"/>
  <c r="G6" i="34" s="1"/>
  <c r="A8" i="32"/>
  <c r="I7" i="32"/>
  <c r="G5" i="34" s="1"/>
  <c r="A7" i="32"/>
  <c r="A4" i="32"/>
  <c r="H20" i="34" l="1"/>
  <c r="H17" i="34"/>
  <c r="H21" i="34"/>
  <c r="H16" i="34"/>
  <c r="H18" i="34"/>
  <c r="H22" i="34"/>
  <c r="G16" i="34"/>
  <c r="G20" i="34"/>
  <c r="G17" i="34"/>
  <c r="G19" i="34"/>
  <c r="G21" i="34"/>
  <c r="A2" i="31"/>
  <c r="A6" i="31" l="1"/>
  <c r="A7" i="31"/>
  <c r="A8" i="31"/>
  <c r="A9" i="31"/>
  <c r="A10" i="31"/>
  <c r="A11" i="31"/>
  <c r="A5" i="31"/>
  <c r="I5" i="20" l="1"/>
  <c r="B5" i="34" s="1"/>
  <c r="I6" i="20"/>
  <c r="B6" i="34" s="1"/>
  <c r="I7" i="20"/>
  <c r="B7" i="34" s="1"/>
  <c r="I8" i="20"/>
  <c r="B8" i="34" s="1"/>
  <c r="I9" i="20"/>
  <c r="B9" i="34" s="1"/>
  <c r="I10" i="20"/>
  <c r="B10" i="34" s="1"/>
  <c r="I11" i="20"/>
  <c r="B11" i="34" s="1"/>
  <c r="I6" i="21"/>
  <c r="C6" i="34" s="1"/>
  <c r="I7" i="21"/>
  <c r="C7" i="34" s="1"/>
  <c r="I8" i="21"/>
  <c r="C8" i="34" s="1"/>
  <c r="I9" i="21"/>
  <c r="C9" i="34" s="1"/>
  <c r="I10" i="21"/>
  <c r="C10" i="34" s="1"/>
  <c r="I11" i="21"/>
  <c r="C11" i="34" s="1"/>
  <c r="I5" i="21"/>
  <c r="C5" i="34" s="1"/>
  <c r="I5" i="22"/>
  <c r="D5" i="34" s="1"/>
  <c r="I6" i="22"/>
  <c r="D6" i="34" s="1"/>
  <c r="D17" i="34" s="1"/>
  <c r="I7" i="22"/>
  <c r="D7" i="34" s="1"/>
  <c r="I8" i="22"/>
  <c r="D8" i="34" s="1"/>
  <c r="I9" i="22"/>
  <c r="D9" i="34" s="1"/>
  <c r="I10" i="22"/>
  <c r="D10" i="34" s="1"/>
  <c r="I11" i="22"/>
  <c r="D11" i="34" s="1"/>
  <c r="I6" i="23"/>
  <c r="E6" i="34" s="1"/>
  <c r="I7" i="23"/>
  <c r="E7" i="34" s="1"/>
  <c r="I8" i="23"/>
  <c r="E8" i="34" s="1"/>
  <c r="I9" i="23"/>
  <c r="E9" i="34" s="1"/>
  <c r="I10" i="23"/>
  <c r="E10" i="34" s="1"/>
  <c r="I11" i="23"/>
  <c r="E11" i="34" s="1"/>
  <c r="I5" i="23"/>
  <c r="E5" i="34" s="1"/>
  <c r="I8" i="24"/>
  <c r="F6" i="34" s="1"/>
  <c r="I9" i="24"/>
  <c r="F7" i="34" s="1"/>
  <c r="I10" i="24"/>
  <c r="F8" i="34" s="1"/>
  <c r="I11" i="24"/>
  <c r="F9" i="34" s="1"/>
  <c r="F20" i="34" s="1"/>
  <c r="I12" i="24"/>
  <c r="F10" i="34" s="1"/>
  <c r="I13" i="24"/>
  <c r="F11" i="34" s="1"/>
  <c r="I7" i="24"/>
  <c r="F5" i="34" s="1"/>
  <c r="E21" i="34" l="1"/>
  <c r="E22" i="34"/>
  <c r="E18" i="34"/>
  <c r="E20" i="34"/>
  <c r="E16" i="34"/>
  <c r="E19" i="34"/>
  <c r="E17" i="34"/>
  <c r="C21" i="34"/>
  <c r="C16" i="34"/>
  <c r="C22" i="34"/>
  <c r="C17" i="34"/>
  <c r="C18" i="34"/>
  <c r="C20" i="34"/>
  <c r="C19" i="34"/>
  <c r="F19" i="34"/>
  <c r="F18" i="34"/>
  <c r="F17" i="34"/>
  <c r="F16" i="34"/>
  <c r="F22" i="34"/>
  <c r="F21" i="34"/>
  <c r="D16" i="34"/>
  <c r="D22" i="34"/>
  <c r="D21" i="34"/>
  <c r="D20" i="34"/>
  <c r="D19" i="34"/>
  <c r="D18" i="34"/>
  <c r="I11" i="34"/>
  <c r="K11" i="34" s="1"/>
  <c r="B22" i="34"/>
  <c r="I10" i="34"/>
  <c r="K10" i="34" s="1"/>
  <c r="B21" i="34"/>
  <c r="I9" i="34"/>
  <c r="K9" i="34" s="1"/>
  <c r="B20" i="34"/>
  <c r="B19" i="34"/>
  <c r="I8" i="34"/>
  <c r="K8" i="34" s="1"/>
  <c r="B18" i="34"/>
  <c r="I7" i="34"/>
  <c r="K7" i="34" s="1"/>
  <c r="I6" i="34"/>
  <c r="K6" i="34" s="1"/>
  <c r="B17" i="34"/>
  <c r="I5" i="34"/>
  <c r="K5" i="34" s="1"/>
  <c r="B16" i="34"/>
  <c r="A5" i="20"/>
  <c r="A6" i="20"/>
  <c r="A7" i="20"/>
  <c r="A8" i="20"/>
  <c r="A9" i="20"/>
  <c r="A10" i="20"/>
  <c r="A11" i="20"/>
  <c r="I17" i="34" l="1"/>
  <c r="I22" i="34"/>
  <c r="I18" i="34"/>
  <c r="I19" i="34"/>
  <c r="I16" i="34"/>
  <c r="I20" i="34"/>
  <c r="L11" i="34"/>
  <c r="I21" i="34"/>
  <c r="L8" i="34"/>
  <c r="L5" i="34"/>
  <c r="L9" i="34"/>
  <c r="L6" i="34"/>
  <c r="L10" i="34"/>
  <c r="L7" i="34"/>
  <c r="A6" i="21"/>
  <c r="A7" i="21"/>
  <c r="A8" i="21"/>
  <c r="A9" i="21"/>
  <c r="A10" i="21"/>
  <c r="A11" i="21"/>
  <c r="A6" i="22"/>
  <c r="A7" i="22"/>
  <c r="A8" i="22"/>
  <c r="A9" i="22"/>
  <c r="A10" i="22"/>
  <c r="A11" i="22"/>
  <c r="A6" i="23"/>
  <c r="A7" i="23"/>
  <c r="A8" i="23"/>
  <c r="A9" i="23"/>
  <c r="A10" i="23"/>
  <c r="A11" i="23"/>
  <c r="A8" i="24"/>
  <c r="A9" i="24"/>
  <c r="A10" i="24"/>
  <c r="A11" i="24"/>
  <c r="A12" i="24"/>
  <c r="A13" i="24"/>
  <c r="A7" i="24"/>
  <c r="A5" i="23"/>
  <c r="A5" i="22"/>
  <c r="A5" i="21"/>
  <c r="A4" i="24"/>
  <c r="A2" i="23"/>
  <c r="A2" i="22"/>
  <c r="A2" i="21"/>
  <c r="A2" i="20"/>
  <c r="J18" i="34" l="1"/>
  <c r="J17" i="34"/>
  <c r="J19" i="34"/>
  <c r="J22" i="34"/>
  <c r="J16" i="34"/>
  <c r="J20" i="34"/>
  <c r="J21" i="34"/>
</calcChain>
</file>

<file path=xl/sharedStrings.xml><?xml version="1.0" encoding="utf-8"?>
<sst xmlns="http://schemas.openxmlformats.org/spreadsheetml/2006/main" count="113" uniqueCount="33">
  <si>
    <t xml:space="preserve">RESPONDENT SUMMARY </t>
  </si>
  <si>
    <t>Company/Vendor Name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</si>
  <si>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</si>
  <si>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</si>
  <si>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</si>
  <si>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</si>
  <si>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</si>
  <si>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</si>
  <si>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</si>
  <si>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</si>
  <si>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PBK</t>
  </si>
  <si>
    <t>PGAL</t>
  </si>
  <si>
    <t>Criterion #7</t>
  </si>
  <si>
    <t>RFQ730-19071 A&amp;E UH Hilton College Renovation and Expansion</t>
  </si>
  <si>
    <t>Atkins North America Inc.</t>
  </si>
  <si>
    <t>EDI International</t>
  </si>
  <si>
    <t>Huitt-Zollars Inc.</t>
  </si>
  <si>
    <t>Kirksey Architecture</t>
  </si>
  <si>
    <t>Moody Nolan</t>
  </si>
  <si>
    <t>Scoring Summary</t>
  </si>
  <si>
    <t>Avg Total Score</t>
  </si>
  <si>
    <t xml:space="preserve">HUB </t>
  </si>
  <si>
    <t>Total (Avg + HUB)</t>
  </si>
  <si>
    <t>Rank</t>
  </si>
  <si>
    <t>Average of committee rank per vendor</t>
  </si>
  <si>
    <t>Rank of Average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</si>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</sst>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000000"/>
  </numFmts>
  <fonts count="33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6" applyNumberFormat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6" applyNumberFormat="0" applyAlignment="0" applyProtection="0"/>
    <xf numFmtId="0" fontId="18" fillId="0" borderId="11" applyNumberFormat="0" applyFill="0" applyAlignment="0" applyProtection="0"/>
    <xf numFmtId="0" fontId="19" fillId="24" borderId="0" applyNumberFormat="0" applyBorder="0" applyAlignment="0" applyProtection="0"/>
    <xf numFmtId="0" fontId="6" fillId="25" borderId="12" applyNumberFormat="0" applyFont="0" applyAlignment="0" applyProtection="0"/>
    <xf numFmtId="0" fontId="20" fillId="22" borderId="13" applyNumberForma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6" fillId="25" borderId="12" applyNumberFormat="0" applyFont="0" applyAlignment="0" applyProtection="0"/>
    <xf numFmtId="44" fontId="6" fillId="0" borderId="0" applyFont="0" applyFill="0" applyBorder="0" applyAlignment="0" applyProtection="0"/>
    <xf numFmtId="0" fontId="5" fillId="25" borderId="12" applyNumberFormat="0" applyFont="0" applyAlignment="0" applyProtection="0"/>
    <xf numFmtId="0" fontId="6" fillId="0" borderId="0"/>
    <xf numFmtId="0" fontId="5" fillId="25" borderId="12" applyNumberFormat="0" applyFont="0" applyAlignment="0" applyProtection="0"/>
    <xf numFmtId="0" fontId="5" fillId="25" borderId="12" applyNumberFormat="0" applyFont="0" applyAlignment="0" applyProtection="0"/>
  </cellStyleXfs>
  <cellXfs count="126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5" xfId="0" applyNumberFormat="1" applyFont="1" applyBorder="1"/>
    <xf numFmtId="0" fontId="0" fillId="0" borderId="0" xfId="0"/>
    <xf numFmtId="0" fontId="0" fillId="0" borderId="0" xfId="0"/>
    <xf numFmtId="0" fontId="2" fillId="0" borderId="15" xfId="0" applyFont="1" applyBorder="1"/>
    <xf numFmtId="0" fontId="2" fillId="0" borderId="0" xfId="0" applyFont="1" applyBorder="1"/>
    <xf numFmtId="0" fontId="3" fillId="0" borderId="18" xfId="0" applyFont="1" applyBorder="1" applyAlignment="1">
      <alignment horizontal="center" vertical="center" wrapText="1"/>
    </xf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7" xfId="0" applyFont="1" applyBorder="1" applyAlignment="1">
      <alignment horizontal="center" vertical="center" textRotation="90"/>
    </xf>
    <xf numFmtId="0" fontId="27" fillId="0" borderId="0" xfId="0" applyFont="1" applyAlignment="1">
      <alignment horizontal="center"/>
    </xf>
    <xf numFmtId="0" fontId="27" fillId="26" borderId="0" xfId="0" applyFont="1" applyFill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27" borderId="0" xfId="0" applyFont="1" applyFill="1" applyAlignment="1">
      <alignment horizontal="center" vertical="center"/>
    </xf>
    <xf numFmtId="0" fontId="3" fillId="27" borderId="20" xfId="0" applyFont="1" applyFill="1" applyBorder="1" applyAlignment="1">
      <alignment horizontal="center"/>
    </xf>
    <xf numFmtId="0" fontId="0" fillId="0" borderId="0" xfId="0"/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3" borderId="0" xfId="0" applyFont="1" applyFill="1" applyAlignment="1">
      <alignment horizontal="center" vertical="center" wrapText="1"/>
    </xf>
    <xf numFmtId="0" fontId="31" fillId="0" borderId="17" xfId="0" applyFont="1" applyBorder="1" applyAlignment="1">
      <alignment horizontal="center" vertical="center" textRotation="90"/>
    </xf>
    <xf numFmtId="0" fontId="2" fillId="29" borderId="21" xfId="0" applyFont="1" applyFill="1" applyBorder="1"/>
    <xf numFmtId="0" fontId="2" fillId="29" borderId="4" xfId="0" applyFont="1" applyFill="1" applyBorder="1"/>
    <xf numFmtId="0" fontId="0" fillId="0" borderId="0" xfId="0"/>
    <xf numFmtId="0" fontId="0" fillId="0" borderId="0" xfId="0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90"/>
    </xf>
    <xf numFmtId="0" fontId="2" fillId="0" borderId="0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28" borderId="5" xfId="0" applyFont="1" applyFill="1" applyBorder="1"/>
    <xf numFmtId="0" fontId="3" fillId="28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2" fillId="30" borderId="25" xfId="0" applyFont="1" applyFill="1" applyBorder="1" applyAlignment="1">
      <alignment horizontal="right" textRotation="90" wrapText="1"/>
    </xf>
    <xf numFmtId="0" fontId="5" fillId="0" borderId="0" xfId="0" applyFont="1" applyFill="1"/>
    <xf numFmtId="4" fontId="5" fillId="0" borderId="4" xfId="0" applyNumberFormat="1" applyFont="1" applyFill="1" applyBorder="1" applyAlignment="1">
      <alignment horizontal="right"/>
    </xf>
    <xf numFmtId="0" fontId="32" fillId="30" borderId="24" xfId="0" applyFont="1" applyFill="1" applyBorder="1" applyAlignment="1">
      <alignment horizontal="right" textRotation="90" wrapText="1"/>
    </xf>
    <xf numFmtId="0" fontId="2" fillId="30" borderId="0" xfId="0" applyFont="1" applyFill="1"/>
    <xf numFmtId="0" fontId="2" fillId="30" borderId="0" xfId="0" applyFont="1" applyFill="1" applyBorder="1"/>
    <xf numFmtId="0" fontId="32" fillId="30" borderId="23" xfId="0" applyFont="1" applyFill="1" applyBorder="1" applyAlignment="1">
      <alignment horizontal="right" textRotation="90" wrapText="1"/>
    </xf>
    <xf numFmtId="0" fontId="3" fillId="3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 applyFill="1"/>
    <xf numFmtId="0" fontId="5" fillId="0" borderId="0" xfId="0" applyFont="1"/>
    <xf numFmtId="4" fontId="2" fillId="0" borderId="4" xfId="0" applyNumberFormat="1" applyFont="1" applyFill="1" applyBorder="1"/>
    <xf numFmtId="0" fontId="5" fillId="0" borderId="4" xfId="0" applyFont="1" applyFill="1" applyBorder="1"/>
    <xf numFmtId="0" fontId="32" fillId="0" borderId="26" xfId="0" applyFont="1" applyFill="1" applyBorder="1" applyAlignment="1">
      <alignment horizontal="right" textRotation="90" wrapText="1"/>
    </xf>
    <xf numFmtId="0" fontId="32" fillId="0" borderId="1" xfId="0" applyFont="1" applyFill="1" applyBorder="1" applyAlignment="1">
      <alignment horizontal="right" textRotation="90" wrapText="1"/>
    </xf>
    <xf numFmtId="0" fontId="2" fillId="0" borderId="19" xfId="0" applyFont="1" applyFill="1" applyBorder="1"/>
    <xf numFmtId="0" fontId="24" fillId="29" borderId="21" xfId="0" applyFont="1" applyFill="1" applyBorder="1"/>
    <xf numFmtId="164" fontId="0" fillId="0" borderId="0" xfId="0" applyNumberFormat="1" applyFill="1"/>
    <xf numFmtId="0" fontId="2" fillId="0" borderId="4" xfId="0" applyFont="1" applyFill="1" applyBorder="1"/>
    <xf numFmtId="0" fontId="2" fillId="28" borderId="4" xfId="0" applyFont="1" applyFill="1" applyBorder="1"/>
    <xf numFmtId="0" fontId="30" fillId="0" borderId="4" xfId="0" applyFont="1" applyFill="1" applyBorder="1"/>
    <xf numFmtId="0" fontId="30" fillId="28" borderId="4" xfId="0" applyFont="1" applyFill="1" applyBorder="1"/>
    <xf numFmtId="0" fontId="30" fillId="0" borderId="21" xfId="0" applyFont="1" applyFill="1" applyBorder="1"/>
    <xf numFmtId="0" fontId="30" fillId="28" borderId="21" xfId="0" applyFont="1" applyFill="1" applyBorder="1"/>
    <xf numFmtId="0" fontId="2" fillId="0" borderId="4" xfId="0" applyFont="1" applyBorder="1"/>
    <xf numFmtId="0" fontId="2" fillId="28" borderId="4" xfId="0" applyFont="1" applyFill="1" applyBorder="1"/>
    <xf numFmtId="0" fontId="30" fillId="0" borderId="4" xfId="0" applyFont="1" applyBorder="1"/>
    <xf numFmtId="0" fontId="30" fillId="28" borderId="4" xfId="0" applyFont="1" applyFill="1" applyBorder="1"/>
    <xf numFmtId="0" fontId="30" fillId="0" borderId="21" xfId="0" applyFont="1" applyBorder="1"/>
    <xf numFmtId="0" fontId="30" fillId="28" borderId="21" xfId="0" applyFont="1" applyFill="1" applyBorder="1"/>
    <xf numFmtId="0" fontId="2" fillId="0" borderId="4" xfId="0" applyFont="1" applyFill="1" applyBorder="1"/>
    <xf numFmtId="0" fontId="2" fillId="28" borderId="4" xfId="0" applyFont="1" applyFill="1" applyBorder="1"/>
    <xf numFmtId="0" fontId="30" fillId="0" borderId="4" xfId="0" applyFont="1" applyFill="1" applyBorder="1"/>
    <xf numFmtId="0" fontId="30" fillId="28" borderId="4" xfId="0" applyFont="1" applyFill="1" applyBorder="1"/>
    <xf numFmtId="0" fontId="30" fillId="0" borderId="21" xfId="0" applyFont="1" applyFill="1" applyBorder="1"/>
    <xf numFmtId="0" fontId="30" fillId="28" borderId="21" xfId="0" applyFont="1" applyFill="1" applyBorder="1"/>
    <xf numFmtId="0" fontId="2" fillId="0" borderId="4" xfId="0" applyFont="1" applyBorder="1"/>
    <xf numFmtId="0" fontId="2" fillId="28" borderId="4" xfId="0" applyFont="1" applyFill="1" applyBorder="1"/>
    <xf numFmtId="0" fontId="30" fillId="0" borderId="4" xfId="0" applyFont="1" applyBorder="1"/>
    <xf numFmtId="0" fontId="30" fillId="28" borderId="4" xfId="0" applyFont="1" applyFill="1" applyBorder="1"/>
    <xf numFmtId="0" fontId="30" fillId="0" borderId="21" xfId="0" applyFont="1" applyBorder="1"/>
    <xf numFmtId="0" fontId="30" fillId="28" borderId="21" xfId="0" applyFont="1" applyFill="1" applyBorder="1"/>
    <xf numFmtId="0" fontId="2" fillId="0" borderId="4" xfId="0" applyFont="1" applyBorder="1"/>
    <xf numFmtId="0" fontId="2" fillId="28" borderId="4" xfId="0" applyFont="1" applyFill="1" applyBorder="1"/>
    <xf numFmtId="0" fontId="30" fillId="0" borderId="4" xfId="0" applyFont="1" applyBorder="1"/>
    <xf numFmtId="0" fontId="30" fillId="28" borderId="4" xfId="0" applyFont="1" applyFill="1" applyBorder="1"/>
    <xf numFmtId="0" fontId="30" fillId="0" borderId="21" xfId="0" applyFont="1" applyBorder="1"/>
    <xf numFmtId="0" fontId="30" fillId="28" borderId="21" xfId="0" applyFont="1" applyFill="1" applyBorder="1"/>
    <xf numFmtId="0" fontId="0" fillId="0" borderId="0" xfId="0" applyFill="1"/>
    <xf numFmtId="0" fontId="2" fillId="0" borderId="4" xfId="0" applyFont="1" applyFill="1" applyBorder="1"/>
    <xf numFmtId="0" fontId="24" fillId="0" borderId="21" xfId="0" applyFont="1" applyFill="1" applyBorder="1"/>
    <xf numFmtId="0" fontId="24" fillId="28" borderId="21" xfId="0" applyFont="1" applyFill="1" applyBorder="1"/>
    <xf numFmtId="0" fontId="2" fillId="0" borderId="4" xfId="0" applyFont="1" applyFill="1" applyBorder="1"/>
    <xf numFmtId="0" fontId="2" fillId="28" borderId="4" xfId="0" applyFont="1" applyFill="1" applyBorder="1"/>
    <xf numFmtId="0" fontId="30" fillId="0" borderId="4" xfId="0" applyFont="1" applyFill="1" applyBorder="1"/>
    <xf numFmtId="0" fontId="30" fillId="28" borderId="4" xfId="0" applyFont="1" applyFill="1" applyBorder="1"/>
    <xf numFmtId="0" fontId="30" fillId="0" borderId="21" xfId="0" applyFont="1" applyFill="1" applyBorder="1"/>
    <xf numFmtId="0" fontId="30" fillId="28" borderId="21" xfId="0" applyFont="1" applyFill="1" applyBorder="1"/>
    <xf numFmtId="0" fontId="2" fillId="0" borderId="4" xfId="0" applyFont="1" applyFill="1" applyBorder="1"/>
    <xf numFmtId="0" fontId="2" fillId="28" borderId="4" xfId="0" applyFont="1" applyFill="1" applyBorder="1"/>
    <xf numFmtId="0" fontId="30" fillId="0" borderId="4" xfId="0" applyFont="1" applyFill="1" applyBorder="1"/>
    <xf numFmtId="0" fontId="30" fillId="28" borderId="4" xfId="0" applyFont="1" applyFill="1" applyBorder="1"/>
    <xf numFmtId="0" fontId="30" fillId="0" borderId="21" xfId="0" applyFont="1" applyFill="1" applyBorder="1"/>
    <xf numFmtId="0" fontId="30" fillId="28" borderId="21" xfId="0" applyFont="1" applyFill="1" applyBorder="1"/>
    <xf numFmtId="0" fontId="2" fillId="31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8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A35" sqref="A35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4" t="s">
        <v>13</v>
      </c>
    </row>
    <row r="3" spans="1:5" ht="13.5" thickBot="1" x14ac:dyDescent="0.25"/>
    <row r="4" spans="1:5" ht="26.25" customHeight="1" thickTop="1" x14ac:dyDescent="0.2">
      <c r="A4" s="2" t="s">
        <v>1</v>
      </c>
    </row>
    <row r="5" spans="1:5" s="1" customFormat="1" ht="15" x14ac:dyDescent="0.2">
      <c r="A5" s="35" t="s">
        <v>14</v>
      </c>
      <c r="B5" s="16">
        <v>1</v>
      </c>
      <c r="C5" s="11"/>
      <c r="D5" s="3"/>
      <c r="E5" s="3"/>
    </row>
    <row r="6" spans="1:5" ht="15" x14ac:dyDescent="0.2">
      <c r="A6" s="35" t="s">
        <v>15</v>
      </c>
      <c r="B6" s="15">
        <v>2</v>
      </c>
    </row>
    <row r="7" spans="1:5" ht="15" x14ac:dyDescent="0.2">
      <c r="A7" s="35" t="s">
        <v>16</v>
      </c>
      <c r="B7" s="16">
        <v>3</v>
      </c>
    </row>
    <row r="8" spans="1:5" ht="15" x14ac:dyDescent="0.2">
      <c r="A8" s="35" t="s">
        <v>17</v>
      </c>
      <c r="B8" s="15">
        <v>4</v>
      </c>
    </row>
    <row r="9" spans="1:5" ht="15" x14ac:dyDescent="0.2">
      <c r="A9" s="35" t="s">
        <v>18</v>
      </c>
      <c r="B9" s="16">
        <v>5</v>
      </c>
    </row>
    <row r="10" spans="1:5" ht="15" x14ac:dyDescent="0.2">
      <c r="A10" s="35" t="s">
        <v>10</v>
      </c>
      <c r="B10" s="15">
        <v>6</v>
      </c>
    </row>
    <row r="11" spans="1:5" ht="15" x14ac:dyDescent="0.2">
      <c r="A11" s="35" t="s">
        <v>11</v>
      </c>
      <c r="B11" s="16">
        <v>7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workbookViewId="0">
      <selection activeCell="H10" sqref="H10"/>
    </sheetView>
  </sheetViews>
  <sheetFormatPr defaultRowHeight="12.75" x14ac:dyDescent="0.2"/>
  <cols>
    <col min="1" max="1" width="27" customWidth="1"/>
    <col min="8" max="8" width="9.140625" style="63"/>
    <col min="24" max="24" width="9.140625" style="63"/>
    <col min="26" max="26" width="11.5703125" bestFit="1" customWidth="1"/>
  </cols>
  <sheetData>
    <row r="1" spans="1:26" ht="15.75" x14ac:dyDescent="0.25">
      <c r="A1" s="124" t="s">
        <v>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26" ht="15.75" x14ac:dyDescent="0.25">
      <c r="A2" s="125" t="str">
        <f>Responses!A2</f>
        <v>RFQ730-19071 A&amp;E UH Hilton College Renovation and Expansion</v>
      </c>
      <c r="B2" s="125"/>
      <c r="C2" s="125"/>
      <c r="D2" s="125"/>
      <c r="E2" s="125"/>
      <c r="F2" s="125"/>
      <c r="G2" s="125"/>
      <c r="H2" s="125"/>
      <c r="I2" s="125"/>
      <c r="J2" s="60"/>
      <c r="K2" s="59"/>
      <c r="L2" s="59"/>
    </row>
    <row r="3" spans="1:26" ht="15.75" thickBo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26" ht="99.75" customHeight="1" x14ac:dyDescent="0.2">
      <c r="A4" s="62"/>
      <c r="B4" s="61" t="s">
        <v>26</v>
      </c>
      <c r="C4" s="61" t="s">
        <v>27</v>
      </c>
      <c r="D4" s="61" t="s">
        <v>28</v>
      </c>
      <c r="E4" s="61" t="s">
        <v>29</v>
      </c>
      <c r="F4" s="61" t="s">
        <v>30</v>
      </c>
      <c r="G4" s="61" t="s">
        <v>31</v>
      </c>
      <c r="H4" s="61" t="s">
        <v>32</v>
      </c>
      <c r="I4" s="58" t="s">
        <v>20</v>
      </c>
      <c r="J4" s="58" t="s">
        <v>21</v>
      </c>
      <c r="K4" s="58" t="s">
        <v>22</v>
      </c>
      <c r="L4" s="55" t="s">
        <v>23</v>
      </c>
      <c r="X4" s="65"/>
      <c r="Y4" s="65"/>
    </row>
    <row r="5" spans="1:26" s="64" customFormat="1" ht="15" x14ac:dyDescent="0.2">
      <c r="A5" s="56" t="s">
        <v>14</v>
      </c>
      <c r="B5" s="57">
        <f>'Evaluator 1'!I5</f>
        <v>71</v>
      </c>
      <c r="C5" s="57">
        <f>'Evaluator 2'!I5</f>
        <v>56</v>
      </c>
      <c r="D5" s="57">
        <f>'Evaluator 3'!I5</f>
        <v>63</v>
      </c>
      <c r="E5" s="57">
        <f>'Evaluator 4'!I5</f>
        <v>67.400000000000006</v>
      </c>
      <c r="F5" s="57">
        <f>'Evaluator 5'!I7</f>
        <v>52</v>
      </c>
      <c r="G5" s="57">
        <f>'Evaluator 6'!I7</f>
        <v>68</v>
      </c>
      <c r="H5" s="57">
        <f>'Evaluator 7'!I7</f>
        <v>77</v>
      </c>
      <c r="I5" s="57">
        <f>AVERAGE(B5:H5)</f>
        <v>64.914285714285711</v>
      </c>
      <c r="J5" s="57">
        <f>'HUB DEPARTMENT'!I5</f>
        <v>10</v>
      </c>
      <c r="K5" s="66">
        <f>I5+J5</f>
        <v>74.914285714285711</v>
      </c>
      <c r="L5" s="67">
        <f t="shared" ref="L5:L11" si="0">RANK(K5,$K$5:$K$11,0)</f>
        <v>6</v>
      </c>
      <c r="Z5" s="72"/>
    </row>
    <row r="6" spans="1:26" s="103" customFormat="1" ht="15" x14ac:dyDescent="0.2">
      <c r="A6" s="56" t="s">
        <v>15</v>
      </c>
      <c r="B6" s="57">
        <f>'Evaluator 1'!I6</f>
        <v>52.5</v>
      </c>
      <c r="C6" s="57">
        <f>'Evaluator 2'!I6</f>
        <v>76</v>
      </c>
      <c r="D6" s="57">
        <f>'Evaluator 3'!I6</f>
        <v>59</v>
      </c>
      <c r="E6" s="57">
        <f>'Evaluator 4'!I6</f>
        <v>69.800000000000011</v>
      </c>
      <c r="F6" s="57">
        <f>'Evaluator 5'!I8</f>
        <v>55.5</v>
      </c>
      <c r="G6" s="57">
        <f>'Evaluator 6'!I8</f>
        <v>65</v>
      </c>
      <c r="H6" s="57">
        <f>'Evaluator 7'!I8</f>
        <v>67.5</v>
      </c>
      <c r="I6" s="57">
        <f t="shared" ref="I6:I11" si="1">AVERAGE(B6:H6)</f>
        <v>63.614285714285714</v>
      </c>
      <c r="J6" s="57">
        <f>'HUB DEPARTMENT'!I6</f>
        <v>10</v>
      </c>
      <c r="K6" s="66">
        <f t="shared" ref="K6:K11" si="2">I6+J6</f>
        <v>73.614285714285714</v>
      </c>
      <c r="L6" s="67">
        <f t="shared" si="0"/>
        <v>7</v>
      </c>
      <c r="Z6" s="72"/>
    </row>
    <row r="7" spans="1:26" s="103" customFormat="1" ht="15" x14ac:dyDescent="0.2">
      <c r="A7" s="56" t="s">
        <v>16</v>
      </c>
      <c r="B7" s="57">
        <f>'Evaluator 1'!I7</f>
        <v>69.099999999999994</v>
      </c>
      <c r="C7" s="57">
        <f>'Evaluator 2'!I7</f>
        <v>87.5</v>
      </c>
      <c r="D7" s="57">
        <f>'Evaluator 3'!I7</f>
        <v>54</v>
      </c>
      <c r="E7" s="57">
        <f>'Evaluator 4'!I7</f>
        <v>75</v>
      </c>
      <c r="F7" s="57">
        <f>'Evaluator 5'!I9</f>
        <v>52</v>
      </c>
      <c r="G7" s="57">
        <f>'Evaluator 6'!I9</f>
        <v>57</v>
      </c>
      <c r="H7" s="57">
        <f>'Evaluator 7'!I9</f>
        <v>72</v>
      </c>
      <c r="I7" s="57">
        <f t="shared" si="1"/>
        <v>66.657142857142858</v>
      </c>
      <c r="J7" s="57">
        <f>'HUB DEPARTMENT'!I7</f>
        <v>10</v>
      </c>
      <c r="K7" s="66">
        <f t="shared" si="2"/>
        <v>76.657142857142858</v>
      </c>
      <c r="L7" s="67">
        <f t="shared" si="0"/>
        <v>4</v>
      </c>
      <c r="Z7" s="72"/>
    </row>
    <row r="8" spans="1:26" s="103" customFormat="1" ht="15" x14ac:dyDescent="0.2">
      <c r="A8" s="56" t="s">
        <v>17</v>
      </c>
      <c r="B8" s="57">
        <f>'Evaluator 1'!I8</f>
        <v>64.899999999999991</v>
      </c>
      <c r="C8" s="57">
        <f>'Evaluator 2'!I8</f>
        <v>88.5</v>
      </c>
      <c r="D8" s="57">
        <f>'Evaluator 3'!I8</f>
        <v>63</v>
      </c>
      <c r="E8" s="57">
        <f>'Evaluator 4'!I8</f>
        <v>75.400000000000006</v>
      </c>
      <c r="F8" s="57">
        <f>'Evaluator 5'!I10</f>
        <v>63.5</v>
      </c>
      <c r="G8" s="57">
        <f>'Evaluator 6'!I10</f>
        <v>64</v>
      </c>
      <c r="H8" s="57">
        <f>'Evaluator 7'!I10</f>
        <v>83.5</v>
      </c>
      <c r="I8" s="57">
        <f t="shared" si="1"/>
        <v>71.828571428571422</v>
      </c>
      <c r="J8" s="57">
        <f>'HUB DEPARTMENT'!I8</f>
        <v>10</v>
      </c>
      <c r="K8" s="66">
        <f t="shared" si="2"/>
        <v>81.828571428571422</v>
      </c>
      <c r="L8" s="67">
        <f t="shared" si="0"/>
        <v>2</v>
      </c>
      <c r="Z8" s="72"/>
    </row>
    <row r="9" spans="1:26" s="103" customFormat="1" ht="15" x14ac:dyDescent="0.2">
      <c r="A9" s="56" t="s">
        <v>18</v>
      </c>
      <c r="B9" s="57">
        <f>'Evaluator 1'!I9</f>
        <v>61.7</v>
      </c>
      <c r="C9" s="57">
        <f>'Evaluator 2'!I9</f>
        <v>84</v>
      </c>
      <c r="D9" s="57">
        <f>'Evaluator 3'!I9</f>
        <v>54</v>
      </c>
      <c r="E9" s="57">
        <f>'Evaluator 4'!I9</f>
        <v>73.099999999999994</v>
      </c>
      <c r="F9" s="57">
        <f>'Evaluator 5'!I11</f>
        <v>53</v>
      </c>
      <c r="G9" s="57">
        <f>'Evaluator 6'!I11</f>
        <v>68.5</v>
      </c>
      <c r="H9" s="57">
        <f>'Evaluator 7'!I11</f>
        <v>69</v>
      </c>
      <c r="I9" s="57">
        <f t="shared" si="1"/>
        <v>66.185714285714283</v>
      </c>
      <c r="J9" s="57">
        <f>'HUB DEPARTMENT'!I9</f>
        <v>10</v>
      </c>
      <c r="K9" s="66">
        <f t="shared" si="2"/>
        <v>76.185714285714283</v>
      </c>
      <c r="L9" s="67">
        <f t="shared" si="0"/>
        <v>5</v>
      </c>
      <c r="Z9" s="72"/>
    </row>
    <row r="10" spans="1:26" s="103" customFormat="1" ht="15" x14ac:dyDescent="0.2">
      <c r="A10" s="56" t="s">
        <v>10</v>
      </c>
      <c r="B10" s="57">
        <f>'Evaluator 1'!I10</f>
        <v>63.7</v>
      </c>
      <c r="C10" s="57">
        <f>'Evaluator 2'!I10</f>
        <v>89</v>
      </c>
      <c r="D10" s="57">
        <f>'Evaluator 3'!I10</f>
        <v>67</v>
      </c>
      <c r="E10" s="57">
        <f>'Evaluator 4'!I10</f>
        <v>73.900000000000006</v>
      </c>
      <c r="F10" s="57">
        <f>'Evaluator 5'!I12</f>
        <v>61.5</v>
      </c>
      <c r="G10" s="57">
        <f>'Evaluator 6'!I12</f>
        <v>72</v>
      </c>
      <c r="H10" s="57">
        <f>'Evaluator 7'!I12</f>
        <v>72</v>
      </c>
      <c r="I10" s="57">
        <f t="shared" si="1"/>
        <v>71.3</v>
      </c>
      <c r="J10" s="57">
        <f>'HUB DEPARTMENT'!I10</f>
        <v>10</v>
      </c>
      <c r="K10" s="66">
        <f t="shared" si="2"/>
        <v>81.3</v>
      </c>
      <c r="L10" s="67">
        <f t="shared" si="0"/>
        <v>3</v>
      </c>
      <c r="Z10" s="72"/>
    </row>
    <row r="11" spans="1:26" s="103" customFormat="1" ht="15" x14ac:dyDescent="0.2">
      <c r="A11" s="56" t="s">
        <v>11</v>
      </c>
      <c r="B11" s="57">
        <f>'Evaluator 1'!I11</f>
        <v>66.3</v>
      </c>
      <c r="C11" s="57">
        <f>'Evaluator 2'!I11</f>
        <v>90</v>
      </c>
      <c r="D11" s="57">
        <f>'Evaluator 3'!I11</f>
        <v>67</v>
      </c>
      <c r="E11" s="57">
        <f>'Evaluator 4'!I11</f>
        <v>74.400000000000006</v>
      </c>
      <c r="F11" s="57">
        <f>'Evaluator 5'!I13</f>
        <v>65.5</v>
      </c>
      <c r="G11" s="57">
        <f>'Evaluator 6'!I13</f>
        <v>77</v>
      </c>
      <c r="H11" s="57">
        <f>'Evaluator 7'!I13</f>
        <v>88</v>
      </c>
      <c r="I11" s="57">
        <f t="shared" si="1"/>
        <v>75.45714285714287</v>
      </c>
      <c r="J11" s="57">
        <f>'HUB DEPARTMENT'!I11</f>
        <v>10</v>
      </c>
      <c r="K11" s="66">
        <f t="shared" si="2"/>
        <v>85.45714285714287</v>
      </c>
      <c r="L11" s="67">
        <f t="shared" si="0"/>
        <v>1</v>
      </c>
      <c r="Z11" s="72"/>
    </row>
    <row r="12" spans="1:26" s="103" customFormat="1" ht="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26" s="103" customFormat="1" ht="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26" s="103" customFormat="1" ht="15.75" thickBo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26" s="103" customFormat="1" ht="99" customHeight="1" thickBot="1" x14ac:dyDescent="0.25">
      <c r="A15" s="3"/>
      <c r="B15" s="68" t="str">
        <f t="shared" ref="B15:H15" si="3">B4</f>
        <v>Evaluator 1</v>
      </c>
      <c r="C15" s="68" t="str">
        <f t="shared" si="3"/>
        <v>Evaluator 2</v>
      </c>
      <c r="D15" s="68" t="str">
        <f t="shared" si="3"/>
        <v>Evaluator 3</v>
      </c>
      <c r="E15" s="68" t="str">
        <f t="shared" si="3"/>
        <v>Evaluator 4</v>
      </c>
      <c r="F15" s="68" t="str">
        <f t="shared" si="3"/>
        <v>Evaluator 5</v>
      </c>
      <c r="G15" s="68" t="str">
        <f t="shared" si="3"/>
        <v>Evaluator 6</v>
      </c>
      <c r="H15" s="68" t="str">
        <f t="shared" si="3"/>
        <v>Evaluator 7</v>
      </c>
      <c r="I15" s="68" t="s">
        <v>24</v>
      </c>
      <c r="J15" s="69" t="s">
        <v>25</v>
      </c>
      <c r="K15" s="3"/>
      <c r="L15" s="3"/>
    </row>
    <row r="16" spans="1:26" s="103" customFormat="1" ht="15" x14ac:dyDescent="0.2">
      <c r="A16" s="56" t="str">
        <f>A5</f>
        <v>Atkins North America Inc.</v>
      </c>
      <c r="B16" s="70">
        <f t="shared" ref="B16:B22" si="4">RANK(B5,$B$5:$B$11,0)</f>
        <v>1</v>
      </c>
      <c r="C16" s="70">
        <f t="shared" ref="C16:C22" si="5">RANK(C5,$C$5:$C$11,0)</f>
        <v>7</v>
      </c>
      <c r="D16" s="70">
        <f t="shared" ref="D16:D22" si="6">RANK(D5,$D$5:$D$11,0)</f>
        <v>3</v>
      </c>
      <c r="E16" s="70">
        <f t="shared" ref="E16:E22" si="7">RANK(E5,$E$5:$E$11,0)</f>
        <v>7</v>
      </c>
      <c r="F16" s="70">
        <f t="shared" ref="F16:F22" si="8">RANK(F5,$F$5:$F$11,0)</f>
        <v>6</v>
      </c>
      <c r="G16" s="70">
        <f t="shared" ref="G16:G22" si="9">RANK(G5,$G$5:$G$11,0)</f>
        <v>4</v>
      </c>
      <c r="H16" s="70">
        <f>RANK(H5,$H$5:$H$11,0)</f>
        <v>3</v>
      </c>
      <c r="I16" s="70">
        <f>AVERAGE(B16:H16)</f>
        <v>4.4285714285714288</v>
      </c>
      <c r="J16" s="70">
        <f>RANK(I16,$I$16:$I$22,1)</f>
        <v>4</v>
      </c>
      <c r="K16" s="3"/>
    </row>
    <row r="17" spans="1:11" s="103" customFormat="1" ht="15" x14ac:dyDescent="0.2">
      <c r="A17" s="56" t="str">
        <f t="shared" ref="A17:A22" si="10">A6</f>
        <v>EDI International</v>
      </c>
      <c r="B17" s="104">
        <f t="shared" si="4"/>
        <v>7</v>
      </c>
      <c r="C17" s="104">
        <f t="shared" si="5"/>
        <v>6</v>
      </c>
      <c r="D17" s="104">
        <f t="shared" si="6"/>
        <v>5</v>
      </c>
      <c r="E17" s="104">
        <f t="shared" si="7"/>
        <v>6</v>
      </c>
      <c r="F17" s="104">
        <f t="shared" si="8"/>
        <v>4</v>
      </c>
      <c r="G17" s="104">
        <f t="shared" si="9"/>
        <v>5</v>
      </c>
      <c r="H17" s="70">
        <f t="shared" ref="H17:H22" si="11">RANK(H6,$H$5:$H$11,0)</f>
        <v>7</v>
      </c>
      <c r="I17" s="70">
        <f t="shared" ref="I17:I22" si="12">AVERAGE(B17:H17)</f>
        <v>5.7142857142857144</v>
      </c>
      <c r="J17" s="70">
        <f t="shared" ref="J17:J22" si="13">RANK(I17,$I$16:$I$22,1)</f>
        <v>7</v>
      </c>
      <c r="K17" s="3"/>
    </row>
    <row r="18" spans="1:11" s="103" customFormat="1" ht="15" x14ac:dyDescent="0.2">
      <c r="A18" s="56" t="str">
        <f t="shared" si="10"/>
        <v>Huitt-Zollars Inc.</v>
      </c>
      <c r="B18" s="104">
        <f t="shared" si="4"/>
        <v>2</v>
      </c>
      <c r="C18" s="104">
        <f t="shared" si="5"/>
        <v>4</v>
      </c>
      <c r="D18" s="104">
        <f t="shared" si="6"/>
        <v>6</v>
      </c>
      <c r="E18" s="104">
        <f t="shared" si="7"/>
        <v>2</v>
      </c>
      <c r="F18" s="104">
        <f t="shared" si="8"/>
        <v>6</v>
      </c>
      <c r="G18" s="104">
        <f t="shared" si="9"/>
        <v>7</v>
      </c>
      <c r="H18" s="70">
        <f t="shared" si="11"/>
        <v>4</v>
      </c>
      <c r="I18" s="70">
        <f t="shared" si="12"/>
        <v>4.4285714285714288</v>
      </c>
      <c r="J18" s="70">
        <f t="shared" si="13"/>
        <v>4</v>
      </c>
      <c r="K18" s="3"/>
    </row>
    <row r="19" spans="1:11" s="103" customFormat="1" ht="15" x14ac:dyDescent="0.2">
      <c r="A19" s="56" t="str">
        <f t="shared" si="10"/>
        <v>Kirksey Architecture</v>
      </c>
      <c r="B19" s="104">
        <f t="shared" si="4"/>
        <v>4</v>
      </c>
      <c r="C19" s="104">
        <f t="shared" si="5"/>
        <v>3</v>
      </c>
      <c r="D19" s="104">
        <f t="shared" si="6"/>
        <v>3</v>
      </c>
      <c r="E19" s="104">
        <f t="shared" si="7"/>
        <v>1</v>
      </c>
      <c r="F19" s="104">
        <f t="shared" si="8"/>
        <v>2</v>
      </c>
      <c r="G19" s="104">
        <f t="shared" si="9"/>
        <v>6</v>
      </c>
      <c r="H19" s="70">
        <f t="shared" si="11"/>
        <v>2</v>
      </c>
      <c r="I19" s="70">
        <f t="shared" si="12"/>
        <v>3</v>
      </c>
      <c r="J19" s="70">
        <f t="shared" si="13"/>
        <v>2</v>
      </c>
      <c r="K19" s="119"/>
    </row>
    <row r="20" spans="1:11" s="103" customFormat="1" ht="15" x14ac:dyDescent="0.2">
      <c r="A20" s="56" t="str">
        <f t="shared" si="10"/>
        <v>Moody Nolan</v>
      </c>
      <c r="B20" s="104">
        <f t="shared" si="4"/>
        <v>6</v>
      </c>
      <c r="C20" s="104">
        <f t="shared" si="5"/>
        <v>5</v>
      </c>
      <c r="D20" s="104">
        <f t="shared" si="6"/>
        <v>6</v>
      </c>
      <c r="E20" s="104">
        <f t="shared" si="7"/>
        <v>5</v>
      </c>
      <c r="F20" s="104">
        <f t="shared" si="8"/>
        <v>5</v>
      </c>
      <c r="G20" s="104">
        <f t="shared" si="9"/>
        <v>3</v>
      </c>
      <c r="H20" s="70">
        <f t="shared" si="11"/>
        <v>6</v>
      </c>
      <c r="I20" s="70">
        <f t="shared" si="12"/>
        <v>5.1428571428571432</v>
      </c>
      <c r="J20" s="70">
        <f t="shared" si="13"/>
        <v>6</v>
      </c>
      <c r="K20" s="3"/>
    </row>
    <row r="21" spans="1:11" s="103" customFormat="1" ht="15" x14ac:dyDescent="0.2">
      <c r="A21" s="56" t="str">
        <f t="shared" si="10"/>
        <v>PBK</v>
      </c>
      <c r="B21" s="104">
        <f t="shared" si="4"/>
        <v>5</v>
      </c>
      <c r="C21" s="104">
        <f t="shared" si="5"/>
        <v>2</v>
      </c>
      <c r="D21" s="104">
        <f t="shared" si="6"/>
        <v>1</v>
      </c>
      <c r="E21" s="104">
        <f t="shared" si="7"/>
        <v>4</v>
      </c>
      <c r="F21" s="104">
        <f t="shared" si="8"/>
        <v>3</v>
      </c>
      <c r="G21" s="104">
        <f t="shared" si="9"/>
        <v>2</v>
      </c>
      <c r="H21" s="70">
        <f t="shared" si="11"/>
        <v>4</v>
      </c>
      <c r="I21" s="70">
        <f t="shared" si="12"/>
        <v>3</v>
      </c>
      <c r="J21" s="70">
        <f t="shared" si="13"/>
        <v>2</v>
      </c>
      <c r="K21" s="119"/>
    </row>
    <row r="22" spans="1:11" s="103" customFormat="1" ht="15" x14ac:dyDescent="0.2">
      <c r="A22" s="56" t="str">
        <f t="shared" si="10"/>
        <v>PGAL</v>
      </c>
      <c r="B22" s="104">
        <f t="shared" si="4"/>
        <v>3</v>
      </c>
      <c r="C22" s="104">
        <f t="shared" si="5"/>
        <v>1</v>
      </c>
      <c r="D22" s="104">
        <f t="shared" si="6"/>
        <v>1</v>
      </c>
      <c r="E22" s="104">
        <f t="shared" si="7"/>
        <v>3</v>
      </c>
      <c r="F22" s="104">
        <f t="shared" si="8"/>
        <v>1</v>
      </c>
      <c r="G22" s="104">
        <f t="shared" si="9"/>
        <v>1</v>
      </c>
      <c r="H22" s="70">
        <f t="shared" si="11"/>
        <v>1</v>
      </c>
      <c r="I22" s="70">
        <f t="shared" si="12"/>
        <v>1.5714285714285714</v>
      </c>
      <c r="J22" s="70">
        <f t="shared" si="13"/>
        <v>1</v>
      </c>
      <c r="K22" s="119"/>
    </row>
  </sheetData>
  <mergeCells count="2">
    <mergeCell ref="A1:L1"/>
    <mergeCell ref="A2:I2"/>
  </mergeCells>
  <conditionalFormatting sqref="J16:J22">
    <cfRule type="cellIs" dxfId="1" priority="1" operator="equal">
      <formula>1</formula>
    </cfRule>
  </conditionalFormatting>
  <conditionalFormatting sqref="L5:L11">
    <cfRule type="cellIs" dxfId="0" priority="2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E19" sqref="E19"/>
    </sheetView>
  </sheetViews>
  <sheetFormatPr defaultRowHeight="12.75" x14ac:dyDescent="0.2"/>
  <cols>
    <col min="1" max="1" width="53.7109375" customWidth="1"/>
    <col min="2" max="2" width="8" style="13" customWidth="1"/>
    <col min="3" max="3" width="9.140625" customWidth="1"/>
    <col min="4" max="4" width="8.7109375" customWidth="1"/>
    <col min="5" max="5" width="8.28515625" style="7" customWidth="1"/>
    <col min="6" max="7" width="7.28515625" style="20" customWidth="1"/>
    <col min="8" max="8" width="7.28515625" style="12" customWidth="1"/>
    <col min="9" max="9" width="12.42578125" customWidth="1"/>
  </cols>
  <sheetData>
    <row r="1" spans="1:10" ht="15.75" x14ac:dyDescent="0.25">
      <c r="A1" s="26" t="s">
        <v>0</v>
      </c>
      <c r="B1" s="26"/>
      <c r="C1" s="26"/>
      <c r="D1" s="26"/>
      <c r="E1" s="26"/>
      <c r="F1" s="26"/>
      <c r="G1" s="26"/>
      <c r="H1" s="36"/>
      <c r="I1" s="26"/>
      <c r="J1" s="20"/>
    </row>
    <row r="2" spans="1:10" ht="12.75" customHeight="1" x14ac:dyDescent="0.2">
      <c r="A2" s="27" t="str">
        <f>Responses!A2</f>
        <v>RFQ730-19071 A&amp;E UH Hilton College Renovation and Expansion</v>
      </c>
      <c r="B2" s="27"/>
      <c r="C2" s="27"/>
      <c r="D2" s="27"/>
      <c r="E2" s="27"/>
      <c r="F2" s="27"/>
      <c r="G2" s="27"/>
      <c r="H2" s="37"/>
      <c r="I2" s="27"/>
      <c r="J2" s="20"/>
    </row>
    <row r="3" spans="1:10" ht="15.75" thickBot="1" x14ac:dyDescent="0.25">
      <c r="A3" s="20"/>
      <c r="B3" s="25"/>
      <c r="C3" s="20"/>
      <c r="D3" s="20"/>
      <c r="E3" s="20"/>
      <c r="I3" s="8"/>
      <c r="J3" s="20"/>
    </row>
    <row r="4" spans="1:10" ht="86.25" customHeight="1" thickTop="1" thickBot="1" x14ac:dyDescent="0.25">
      <c r="A4" s="21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38" t="s">
        <v>12</v>
      </c>
      <c r="I4" s="10" t="s">
        <v>9</v>
      </c>
      <c r="J4" s="22"/>
    </row>
    <row r="5" spans="1:10" ht="16.5" thickTop="1" x14ac:dyDescent="0.2">
      <c r="A5" s="24" t="str">
        <f>Responses!A5</f>
        <v>Atkins North America Inc.</v>
      </c>
      <c r="B5" s="73">
        <v>33.6</v>
      </c>
      <c r="C5" s="73">
        <v>20</v>
      </c>
      <c r="D5" s="73">
        <v>3</v>
      </c>
      <c r="E5" s="73">
        <v>4.4000000000000004</v>
      </c>
      <c r="F5" s="75">
        <v>4</v>
      </c>
      <c r="G5" s="77">
        <v>6</v>
      </c>
      <c r="H5" s="39">
        <v>0</v>
      </c>
      <c r="I5" s="5">
        <f>SUM(B5:H5)</f>
        <v>71</v>
      </c>
      <c r="J5" s="18">
        <v>1</v>
      </c>
    </row>
    <row r="6" spans="1:10" ht="15.75" x14ac:dyDescent="0.25">
      <c r="A6" s="31" t="str">
        <f>Responses!A6</f>
        <v>EDI International</v>
      </c>
      <c r="B6" s="74">
        <v>24</v>
      </c>
      <c r="C6" s="74">
        <v>16</v>
      </c>
      <c r="D6" s="74">
        <v>3</v>
      </c>
      <c r="E6" s="74">
        <v>3</v>
      </c>
      <c r="F6" s="76">
        <v>3.5</v>
      </c>
      <c r="G6" s="78">
        <v>3</v>
      </c>
      <c r="H6" s="39">
        <v>0</v>
      </c>
      <c r="I6" s="5">
        <f t="shared" ref="I6:I11" si="0">SUM(B6:H6)</f>
        <v>52.5</v>
      </c>
      <c r="J6" s="17">
        <v>2</v>
      </c>
    </row>
    <row r="7" spans="1:10" ht="15.75" x14ac:dyDescent="0.25">
      <c r="A7" s="31" t="str">
        <f>Responses!A7</f>
        <v>Huitt-Zollars Inc.</v>
      </c>
      <c r="B7" s="73">
        <v>34.4</v>
      </c>
      <c r="C7" s="73">
        <v>17.5</v>
      </c>
      <c r="D7" s="73">
        <v>3</v>
      </c>
      <c r="E7" s="73">
        <v>4.2</v>
      </c>
      <c r="F7" s="75">
        <v>4</v>
      </c>
      <c r="G7" s="77">
        <v>6</v>
      </c>
      <c r="H7" s="39">
        <v>0</v>
      </c>
      <c r="I7" s="5">
        <f t="shared" si="0"/>
        <v>69.099999999999994</v>
      </c>
      <c r="J7" s="19">
        <v>3</v>
      </c>
    </row>
    <row r="8" spans="1:10" ht="15.75" x14ac:dyDescent="0.25">
      <c r="A8" s="31" t="str">
        <f>Responses!A8</f>
        <v>Kirksey Architecture</v>
      </c>
      <c r="B8" s="73">
        <v>32.799999999999997</v>
      </c>
      <c r="C8" s="73">
        <v>16</v>
      </c>
      <c r="D8" s="73">
        <v>3</v>
      </c>
      <c r="E8" s="73">
        <v>3.3</v>
      </c>
      <c r="F8" s="75">
        <v>3.4</v>
      </c>
      <c r="G8" s="77">
        <v>6.4</v>
      </c>
      <c r="H8" s="39">
        <v>0</v>
      </c>
      <c r="I8" s="5">
        <f t="shared" si="0"/>
        <v>64.899999999999991</v>
      </c>
      <c r="J8" s="17">
        <v>4</v>
      </c>
    </row>
    <row r="9" spans="1:10" s="23" customFormat="1" ht="15.75" x14ac:dyDescent="0.25">
      <c r="A9" s="31" t="str">
        <f>Responses!A9</f>
        <v>Moody Nolan</v>
      </c>
      <c r="B9" s="73">
        <v>32</v>
      </c>
      <c r="C9" s="73">
        <v>17</v>
      </c>
      <c r="D9" s="73">
        <v>3</v>
      </c>
      <c r="E9" s="73">
        <v>3.5</v>
      </c>
      <c r="F9" s="75">
        <v>3.2</v>
      </c>
      <c r="G9" s="77">
        <v>3</v>
      </c>
      <c r="H9" s="39">
        <v>0</v>
      </c>
      <c r="I9" s="5">
        <f t="shared" si="0"/>
        <v>61.7</v>
      </c>
      <c r="J9" s="19">
        <v>6</v>
      </c>
    </row>
    <row r="10" spans="1:10" s="23" customFormat="1" ht="15.75" x14ac:dyDescent="0.25">
      <c r="A10" s="31" t="str">
        <f>Responses!A10</f>
        <v>PBK</v>
      </c>
      <c r="B10" s="73">
        <v>32</v>
      </c>
      <c r="C10" s="73">
        <v>15.5</v>
      </c>
      <c r="D10" s="73">
        <v>3</v>
      </c>
      <c r="E10" s="73">
        <v>4</v>
      </c>
      <c r="F10" s="75">
        <v>3</v>
      </c>
      <c r="G10" s="77">
        <v>6.2</v>
      </c>
      <c r="H10" s="39">
        <v>0</v>
      </c>
      <c r="I10" s="5">
        <f t="shared" si="0"/>
        <v>63.7</v>
      </c>
      <c r="J10" s="17">
        <v>5</v>
      </c>
    </row>
    <row r="11" spans="1:10" ht="15.75" x14ac:dyDescent="0.25">
      <c r="A11" s="31" t="str">
        <f>Responses!A11</f>
        <v>PGAL</v>
      </c>
      <c r="B11" s="73">
        <v>32</v>
      </c>
      <c r="C11" s="73">
        <v>17.5</v>
      </c>
      <c r="D11" s="73">
        <v>3</v>
      </c>
      <c r="E11" s="73">
        <v>4</v>
      </c>
      <c r="F11" s="75">
        <v>3</v>
      </c>
      <c r="G11" s="77">
        <v>6.8</v>
      </c>
      <c r="H11" s="39">
        <v>0</v>
      </c>
      <c r="I11" s="5">
        <f t="shared" si="0"/>
        <v>66.3</v>
      </c>
      <c r="J11" s="19">
        <v>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19" sqref="D19"/>
    </sheetView>
  </sheetViews>
  <sheetFormatPr defaultRowHeight="12.75" x14ac:dyDescent="0.2"/>
  <cols>
    <col min="1" max="1" width="62" customWidth="1"/>
    <col min="2" max="2" width="8.28515625" style="12" customWidth="1"/>
    <col min="3" max="3" width="9.42578125" customWidth="1"/>
    <col min="4" max="4" width="8.140625" customWidth="1"/>
    <col min="5" max="5" width="6.7109375" bestFit="1" customWidth="1"/>
    <col min="7" max="7" width="12.5703125" customWidth="1"/>
    <col min="8" max="8" width="12.5703125" style="12" customWidth="1"/>
  </cols>
  <sheetData>
    <row r="1" spans="1:10" ht="15.75" x14ac:dyDescent="0.25">
      <c r="A1" s="33" t="s">
        <v>0</v>
      </c>
      <c r="B1" s="33"/>
      <c r="C1" s="33"/>
      <c r="D1" s="33"/>
      <c r="E1" s="33"/>
      <c r="F1" s="33"/>
      <c r="G1" s="33"/>
      <c r="H1" s="36"/>
      <c r="I1" s="33"/>
      <c r="J1" s="28"/>
    </row>
    <row r="2" spans="1:10" ht="12.75" customHeight="1" x14ac:dyDescent="0.2">
      <c r="A2" s="34" t="str">
        <f>Responses!A2</f>
        <v>RFQ730-19071 A&amp;E UH Hilton College Renovation and Expansion</v>
      </c>
      <c r="B2" s="34"/>
      <c r="C2" s="34"/>
      <c r="D2" s="34"/>
      <c r="E2" s="34"/>
      <c r="F2" s="34"/>
      <c r="G2" s="34"/>
      <c r="H2" s="37"/>
      <c r="I2" s="34"/>
      <c r="J2" s="28"/>
    </row>
    <row r="3" spans="1:10" ht="15.75" thickBot="1" x14ac:dyDescent="0.25">
      <c r="A3" s="28"/>
      <c r="B3" s="32"/>
      <c r="C3" s="28"/>
      <c r="D3" s="28"/>
      <c r="E3" s="28"/>
      <c r="F3" s="28"/>
      <c r="G3" s="28"/>
      <c r="I3" s="8"/>
      <c r="J3" s="28"/>
    </row>
    <row r="4" spans="1:10" ht="104.25" customHeight="1" thickTop="1" thickBot="1" x14ac:dyDescent="0.25">
      <c r="A4" s="29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38" t="s">
        <v>12</v>
      </c>
      <c r="I4" s="10" t="s">
        <v>9</v>
      </c>
      <c r="J4" s="30"/>
    </row>
    <row r="5" spans="1:10" ht="16.5" thickTop="1" x14ac:dyDescent="0.2">
      <c r="A5" s="31" t="str">
        <f>Responses!A5</f>
        <v>Atkins North America Inc.</v>
      </c>
      <c r="B5" s="113">
        <v>24</v>
      </c>
      <c r="C5" s="113">
        <v>17.5</v>
      </c>
      <c r="D5" s="113">
        <v>3.5</v>
      </c>
      <c r="E5" s="113">
        <v>2</v>
      </c>
      <c r="F5" s="115">
        <v>3</v>
      </c>
      <c r="G5" s="117">
        <v>6</v>
      </c>
      <c r="H5" s="39">
        <v>0</v>
      </c>
      <c r="I5" s="5">
        <f>SUM(B5:H5)</f>
        <v>56</v>
      </c>
      <c r="J5" s="18">
        <v>1</v>
      </c>
    </row>
    <row r="6" spans="1:10" ht="15.75" x14ac:dyDescent="0.25">
      <c r="A6" s="31" t="str">
        <f>Responses!A6</f>
        <v>EDI International</v>
      </c>
      <c r="B6" s="114">
        <v>36</v>
      </c>
      <c r="C6" s="114">
        <v>22.5</v>
      </c>
      <c r="D6" s="114">
        <v>4.5</v>
      </c>
      <c r="E6" s="114">
        <v>3</v>
      </c>
      <c r="F6" s="116">
        <v>4</v>
      </c>
      <c r="G6" s="118">
        <v>6</v>
      </c>
      <c r="H6" s="39">
        <v>0</v>
      </c>
      <c r="I6" s="5">
        <f t="shared" ref="I6:I11" si="0">SUM(B6:H6)</f>
        <v>76</v>
      </c>
      <c r="J6" s="17">
        <v>2</v>
      </c>
    </row>
    <row r="7" spans="1:10" ht="15.75" x14ac:dyDescent="0.25">
      <c r="A7" s="31" t="str">
        <f>Responses!A7</f>
        <v>Huitt-Zollars Inc.</v>
      </c>
      <c r="B7" s="113">
        <v>40</v>
      </c>
      <c r="C7" s="113">
        <v>25</v>
      </c>
      <c r="D7" s="113">
        <v>4.5</v>
      </c>
      <c r="E7" s="113">
        <v>4</v>
      </c>
      <c r="F7" s="115">
        <v>4</v>
      </c>
      <c r="G7" s="117">
        <v>10</v>
      </c>
      <c r="H7" s="39">
        <v>0</v>
      </c>
      <c r="I7" s="5">
        <f t="shared" si="0"/>
        <v>87.5</v>
      </c>
      <c r="J7" s="19">
        <v>3</v>
      </c>
    </row>
    <row r="8" spans="1:10" ht="15.75" x14ac:dyDescent="0.25">
      <c r="A8" s="31" t="str">
        <f>Responses!A8</f>
        <v>Kirksey Architecture</v>
      </c>
      <c r="B8" s="113">
        <v>40</v>
      </c>
      <c r="C8" s="113">
        <v>25</v>
      </c>
      <c r="D8" s="113">
        <v>5</v>
      </c>
      <c r="E8" s="113">
        <v>4</v>
      </c>
      <c r="F8" s="115">
        <v>4.5</v>
      </c>
      <c r="G8" s="117">
        <v>10</v>
      </c>
      <c r="H8" s="39">
        <v>0</v>
      </c>
      <c r="I8" s="5">
        <f t="shared" si="0"/>
        <v>88.5</v>
      </c>
      <c r="J8" s="17">
        <v>4</v>
      </c>
    </row>
    <row r="9" spans="1:10" ht="15.75" x14ac:dyDescent="0.25">
      <c r="A9" s="31" t="str">
        <f>Responses!A9</f>
        <v>Moody Nolan</v>
      </c>
      <c r="B9" s="113">
        <v>40</v>
      </c>
      <c r="C9" s="113">
        <v>25</v>
      </c>
      <c r="D9" s="113">
        <v>5</v>
      </c>
      <c r="E9" s="113">
        <v>4</v>
      </c>
      <c r="F9" s="115">
        <v>4</v>
      </c>
      <c r="G9" s="117">
        <v>6</v>
      </c>
      <c r="H9" s="39">
        <v>0</v>
      </c>
      <c r="I9" s="5">
        <f t="shared" si="0"/>
        <v>84</v>
      </c>
      <c r="J9" s="19">
        <v>6</v>
      </c>
    </row>
    <row r="10" spans="1:10" ht="15.75" x14ac:dyDescent="0.25">
      <c r="A10" s="31" t="str">
        <f>Responses!A10</f>
        <v>PBK</v>
      </c>
      <c r="B10" s="113">
        <v>40</v>
      </c>
      <c r="C10" s="113">
        <v>25</v>
      </c>
      <c r="D10" s="113">
        <v>5</v>
      </c>
      <c r="E10" s="113">
        <v>4</v>
      </c>
      <c r="F10" s="115">
        <v>5</v>
      </c>
      <c r="G10" s="117">
        <v>10</v>
      </c>
      <c r="H10" s="39">
        <v>0</v>
      </c>
      <c r="I10" s="5">
        <f t="shared" si="0"/>
        <v>89</v>
      </c>
      <c r="J10" s="17">
        <v>5</v>
      </c>
    </row>
    <row r="11" spans="1:10" ht="15.75" x14ac:dyDescent="0.25">
      <c r="A11" s="31" t="str">
        <f>Responses!A11</f>
        <v>PGAL</v>
      </c>
      <c r="B11" s="113">
        <v>40</v>
      </c>
      <c r="C11" s="113">
        <v>25</v>
      </c>
      <c r="D11" s="113">
        <v>5</v>
      </c>
      <c r="E11" s="113">
        <v>5</v>
      </c>
      <c r="F11" s="115">
        <v>5</v>
      </c>
      <c r="G11" s="117">
        <v>10</v>
      </c>
      <c r="H11" s="39">
        <v>0</v>
      </c>
      <c r="I11" s="5">
        <f t="shared" si="0"/>
        <v>90</v>
      </c>
      <c r="J11" s="19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33" sqref="F33"/>
    </sheetView>
  </sheetViews>
  <sheetFormatPr defaultRowHeight="12.75" x14ac:dyDescent="0.2"/>
  <cols>
    <col min="1" max="1" width="69.28515625" customWidth="1"/>
    <col min="2" max="2" width="8.28515625" style="12" bestFit="1" customWidth="1"/>
    <col min="3" max="3" width="6.5703125" customWidth="1"/>
    <col min="4" max="4" width="8.28515625" customWidth="1"/>
    <col min="5" max="5" width="7.85546875" customWidth="1"/>
    <col min="8" max="8" width="9.140625" style="12"/>
  </cols>
  <sheetData>
    <row r="1" spans="1:10" ht="15.75" x14ac:dyDescent="0.25">
      <c r="A1" s="33" t="s">
        <v>0</v>
      </c>
      <c r="B1" s="33"/>
      <c r="C1" s="33"/>
      <c r="D1" s="33"/>
      <c r="E1" s="33"/>
      <c r="F1" s="33"/>
      <c r="G1" s="33"/>
      <c r="H1" s="36"/>
      <c r="I1" s="33"/>
      <c r="J1" s="28"/>
    </row>
    <row r="2" spans="1:10" ht="12.75" customHeight="1" x14ac:dyDescent="0.2">
      <c r="A2" s="34" t="str">
        <f>Responses!A2</f>
        <v>RFQ730-19071 A&amp;E UH Hilton College Renovation and Expansion</v>
      </c>
      <c r="B2" s="34"/>
      <c r="C2" s="34"/>
      <c r="D2" s="34"/>
      <c r="E2" s="34"/>
      <c r="F2" s="34"/>
      <c r="G2" s="34"/>
      <c r="H2" s="37"/>
      <c r="I2" s="34"/>
      <c r="J2" s="28"/>
    </row>
    <row r="3" spans="1:10" ht="15.75" thickBot="1" x14ac:dyDescent="0.25">
      <c r="A3" s="28"/>
      <c r="B3" s="32"/>
      <c r="C3" s="28"/>
      <c r="D3" s="28"/>
      <c r="E3" s="28"/>
      <c r="F3" s="28"/>
      <c r="G3" s="28"/>
      <c r="I3" s="8"/>
      <c r="J3" s="28"/>
    </row>
    <row r="4" spans="1:10" ht="75" thickTop="1" thickBot="1" x14ac:dyDescent="0.25">
      <c r="A4" s="29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38" t="s">
        <v>12</v>
      </c>
      <c r="I4" s="10" t="s">
        <v>9</v>
      </c>
      <c r="J4" s="30"/>
    </row>
    <row r="5" spans="1:10" ht="16.5" thickTop="1" x14ac:dyDescent="0.2">
      <c r="A5" s="31" t="str">
        <f>Responses!A5</f>
        <v>Atkins North America Inc.</v>
      </c>
      <c r="B5" s="79">
        <v>28</v>
      </c>
      <c r="C5" s="79">
        <v>20</v>
      </c>
      <c r="D5" s="79">
        <v>3</v>
      </c>
      <c r="E5" s="79">
        <v>3</v>
      </c>
      <c r="F5" s="81">
        <v>3</v>
      </c>
      <c r="G5" s="83">
        <v>6</v>
      </c>
      <c r="H5" s="39">
        <v>0</v>
      </c>
      <c r="I5" s="5">
        <f>SUM(B5:H5)</f>
        <v>63</v>
      </c>
      <c r="J5" s="18">
        <v>1</v>
      </c>
    </row>
    <row r="6" spans="1:10" ht="15.75" x14ac:dyDescent="0.25">
      <c r="A6" s="31" t="str">
        <f>Responses!A6</f>
        <v>EDI International</v>
      </c>
      <c r="B6" s="80">
        <v>24</v>
      </c>
      <c r="C6" s="80">
        <v>20</v>
      </c>
      <c r="D6" s="80">
        <v>3</v>
      </c>
      <c r="E6" s="80">
        <v>3</v>
      </c>
      <c r="F6" s="82">
        <v>3</v>
      </c>
      <c r="G6" s="84">
        <v>6</v>
      </c>
      <c r="H6" s="39">
        <v>0</v>
      </c>
      <c r="I6" s="5">
        <f t="shared" ref="I6:I11" si="0">SUM(B6:H6)</f>
        <v>59</v>
      </c>
      <c r="J6" s="17">
        <v>2</v>
      </c>
    </row>
    <row r="7" spans="1:10" ht="15.75" x14ac:dyDescent="0.25">
      <c r="A7" s="31" t="str">
        <f>Responses!A7</f>
        <v>Huitt-Zollars Inc.</v>
      </c>
      <c r="B7" s="79">
        <v>24</v>
      </c>
      <c r="C7" s="79">
        <v>15</v>
      </c>
      <c r="D7" s="79">
        <v>3</v>
      </c>
      <c r="E7" s="79">
        <v>3</v>
      </c>
      <c r="F7" s="81">
        <v>3</v>
      </c>
      <c r="G7" s="83">
        <v>6</v>
      </c>
      <c r="H7" s="39">
        <v>0</v>
      </c>
      <c r="I7" s="5">
        <f t="shared" si="0"/>
        <v>54</v>
      </c>
      <c r="J7" s="19">
        <v>3</v>
      </c>
    </row>
    <row r="8" spans="1:10" ht="15.75" x14ac:dyDescent="0.25">
      <c r="A8" s="31" t="str">
        <f>Responses!A8</f>
        <v>Kirksey Architecture</v>
      </c>
      <c r="B8" s="79">
        <v>28</v>
      </c>
      <c r="C8" s="79">
        <v>20</v>
      </c>
      <c r="D8" s="79">
        <v>3</v>
      </c>
      <c r="E8" s="79">
        <v>3</v>
      </c>
      <c r="F8" s="81">
        <v>3</v>
      </c>
      <c r="G8" s="83">
        <v>6</v>
      </c>
      <c r="H8" s="39">
        <v>0</v>
      </c>
      <c r="I8" s="5">
        <f t="shared" si="0"/>
        <v>63</v>
      </c>
      <c r="J8" s="17">
        <v>4</v>
      </c>
    </row>
    <row r="9" spans="1:10" ht="15.75" x14ac:dyDescent="0.25">
      <c r="A9" s="31" t="str">
        <f>Responses!A9</f>
        <v>Moody Nolan</v>
      </c>
      <c r="B9" s="79">
        <v>24</v>
      </c>
      <c r="C9" s="79">
        <v>15</v>
      </c>
      <c r="D9" s="79">
        <v>3</v>
      </c>
      <c r="E9" s="79">
        <v>3</v>
      </c>
      <c r="F9" s="81">
        <v>3</v>
      </c>
      <c r="G9" s="83">
        <v>6</v>
      </c>
      <c r="H9" s="39">
        <v>0</v>
      </c>
      <c r="I9" s="5">
        <f t="shared" si="0"/>
        <v>54</v>
      </c>
      <c r="J9" s="19">
        <v>6</v>
      </c>
    </row>
    <row r="10" spans="1:10" ht="15.75" x14ac:dyDescent="0.25">
      <c r="A10" s="31" t="str">
        <f>Responses!A10</f>
        <v>PBK</v>
      </c>
      <c r="B10" s="79">
        <v>32</v>
      </c>
      <c r="C10" s="79">
        <v>20</v>
      </c>
      <c r="D10" s="79">
        <v>3</v>
      </c>
      <c r="E10" s="79">
        <v>3</v>
      </c>
      <c r="F10" s="81">
        <v>3</v>
      </c>
      <c r="G10" s="83">
        <v>6</v>
      </c>
      <c r="H10" s="39">
        <v>0</v>
      </c>
      <c r="I10" s="5">
        <f t="shared" si="0"/>
        <v>67</v>
      </c>
      <c r="J10" s="17">
        <v>5</v>
      </c>
    </row>
    <row r="11" spans="1:10" ht="15.75" x14ac:dyDescent="0.25">
      <c r="A11" s="31" t="str">
        <f>Responses!A11</f>
        <v>PGAL</v>
      </c>
      <c r="B11" s="79">
        <v>32</v>
      </c>
      <c r="C11" s="79">
        <v>20</v>
      </c>
      <c r="D11" s="79">
        <v>3</v>
      </c>
      <c r="E11" s="79">
        <v>3</v>
      </c>
      <c r="F11" s="81">
        <v>3</v>
      </c>
      <c r="G11" s="83">
        <v>6</v>
      </c>
      <c r="H11" s="39">
        <v>0</v>
      </c>
      <c r="I11" s="5">
        <f t="shared" si="0"/>
        <v>67</v>
      </c>
      <c r="J11" s="19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32" sqref="F32"/>
    </sheetView>
  </sheetViews>
  <sheetFormatPr defaultRowHeight="12.75" x14ac:dyDescent="0.2"/>
  <cols>
    <col min="1" max="1" width="70.42578125" customWidth="1"/>
    <col min="2" max="2" width="7.7109375" style="12" customWidth="1"/>
    <col min="3" max="3" width="8.140625" customWidth="1"/>
    <col min="4" max="4" width="7.85546875" customWidth="1"/>
    <col min="5" max="5" width="9.42578125" customWidth="1"/>
    <col min="8" max="8" width="9.140625" style="12"/>
  </cols>
  <sheetData>
    <row r="1" spans="1:10" ht="15.75" x14ac:dyDescent="0.25">
      <c r="A1" s="33" t="s">
        <v>0</v>
      </c>
      <c r="B1" s="33"/>
      <c r="C1" s="33"/>
      <c r="D1" s="33"/>
      <c r="E1" s="33"/>
      <c r="F1" s="33"/>
      <c r="G1" s="33"/>
      <c r="H1" s="36"/>
      <c r="I1" s="33"/>
      <c r="J1" s="28"/>
    </row>
    <row r="2" spans="1:10" ht="12.75" customHeight="1" x14ac:dyDescent="0.2">
      <c r="A2" s="34" t="str">
        <f>Responses!A2</f>
        <v>RFQ730-19071 A&amp;E UH Hilton College Renovation and Expansion</v>
      </c>
      <c r="B2" s="34"/>
      <c r="C2" s="34"/>
      <c r="D2" s="34"/>
      <c r="E2" s="34"/>
      <c r="F2" s="34"/>
      <c r="G2" s="34"/>
      <c r="H2" s="37"/>
      <c r="I2" s="34"/>
      <c r="J2" s="28"/>
    </row>
    <row r="3" spans="1:10" ht="15.75" thickBot="1" x14ac:dyDescent="0.25">
      <c r="A3" s="28"/>
      <c r="B3" s="32"/>
      <c r="C3" s="28"/>
      <c r="D3" s="28"/>
      <c r="E3" s="28"/>
      <c r="F3" s="28"/>
      <c r="G3" s="28"/>
      <c r="I3" s="8"/>
      <c r="J3" s="28"/>
    </row>
    <row r="4" spans="1:10" ht="97.5" customHeight="1" thickTop="1" thickBot="1" x14ac:dyDescent="0.25">
      <c r="A4" s="29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38" t="s">
        <v>12</v>
      </c>
      <c r="I4" s="10" t="s">
        <v>9</v>
      </c>
      <c r="J4" s="30"/>
    </row>
    <row r="5" spans="1:10" ht="16.5" thickTop="1" x14ac:dyDescent="0.2">
      <c r="A5" s="31" t="str">
        <f>Responses!A5</f>
        <v>Atkins North America Inc.</v>
      </c>
      <c r="B5" s="107">
        <v>32</v>
      </c>
      <c r="C5" s="107">
        <v>16.5</v>
      </c>
      <c r="D5" s="107">
        <v>4</v>
      </c>
      <c r="E5" s="107">
        <v>3.5</v>
      </c>
      <c r="F5" s="109">
        <v>4</v>
      </c>
      <c r="G5" s="111">
        <v>7.4</v>
      </c>
      <c r="H5" s="39">
        <v>0</v>
      </c>
      <c r="I5" s="5">
        <f>SUM(B5:H5)</f>
        <v>67.400000000000006</v>
      </c>
      <c r="J5" s="18">
        <v>1</v>
      </c>
    </row>
    <row r="6" spans="1:10" ht="15.75" x14ac:dyDescent="0.25">
      <c r="A6" s="31" t="str">
        <f>Responses!A6</f>
        <v>EDI International</v>
      </c>
      <c r="B6" s="108">
        <v>34.4</v>
      </c>
      <c r="C6" s="108">
        <v>17.5</v>
      </c>
      <c r="D6" s="108">
        <v>3.7</v>
      </c>
      <c r="E6" s="108">
        <v>3.5</v>
      </c>
      <c r="F6" s="110">
        <v>3.7</v>
      </c>
      <c r="G6" s="112">
        <v>7</v>
      </c>
      <c r="H6" s="39">
        <v>0</v>
      </c>
      <c r="I6" s="5">
        <f t="shared" ref="I6:I11" si="0">SUM(B6:H6)</f>
        <v>69.800000000000011</v>
      </c>
      <c r="J6" s="17">
        <v>2</v>
      </c>
    </row>
    <row r="7" spans="1:10" ht="15.75" x14ac:dyDescent="0.25">
      <c r="A7" s="31" t="str">
        <f>Responses!A7</f>
        <v>Huitt-Zollars Inc.</v>
      </c>
      <c r="B7" s="107">
        <v>36</v>
      </c>
      <c r="C7" s="107">
        <v>20</v>
      </c>
      <c r="D7" s="107">
        <v>4</v>
      </c>
      <c r="E7" s="107">
        <v>4</v>
      </c>
      <c r="F7" s="109">
        <v>4</v>
      </c>
      <c r="G7" s="111">
        <v>7</v>
      </c>
      <c r="H7" s="39">
        <v>0</v>
      </c>
      <c r="I7" s="5">
        <f t="shared" si="0"/>
        <v>75</v>
      </c>
      <c r="J7" s="19">
        <v>3</v>
      </c>
    </row>
    <row r="8" spans="1:10" ht="15.75" x14ac:dyDescent="0.25">
      <c r="A8" s="31" t="str">
        <f>Responses!A8</f>
        <v>Kirksey Architecture</v>
      </c>
      <c r="B8" s="107">
        <v>34.4</v>
      </c>
      <c r="C8" s="107">
        <v>21</v>
      </c>
      <c r="D8" s="107">
        <v>4</v>
      </c>
      <c r="E8" s="107">
        <v>3.7</v>
      </c>
      <c r="F8" s="109">
        <v>4.3</v>
      </c>
      <c r="G8" s="111">
        <v>8</v>
      </c>
      <c r="H8" s="39">
        <v>0</v>
      </c>
      <c r="I8" s="5">
        <f t="shared" si="0"/>
        <v>75.400000000000006</v>
      </c>
      <c r="J8" s="17">
        <v>4</v>
      </c>
    </row>
    <row r="9" spans="1:10" ht="15.75" x14ac:dyDescent="0.25">
      <c r="A9" s="31" t="str">
        <f>Responses!A9</f>
        <v>Moody Nolan</v>
      </c>
      <c r="B9" s="107">
        <v>34.4</v>
      </c>
      <c r="C9" s="107">
        <v>20</v>
      </c>
      <c r="D9" s="107">
        <v>4</v>
      </c>
      <c r="E9" s="107">
        <v>4</v>
      </c>
      <c r="F9" s="109">
        <v>3.7</v>
      </c>
      <c r="G9" s="111">
        <v>7</v>
      </c>
      <c r="H9" s="39">
        <v>0</v>
      </c>
      <c r="I9" s="5">
        <f t="shared" si="0"/>
        <v>73.099999999999994</v>
      </c>
      <c r="J9" s="19">
        <v>6</v>
      </c>
    </row>
    <row r="10" spans="1:10" ht="15.75" x14ac:dyDescent="0.25">
      <c r="A10" s="31" t="str">
        <f>Responses!A10</f>
        <v>PBK</v>
      </c>
      <c r="B10" s="107">
        <v>33.6</v>
      </c>
      <c r="C10" s="107">
        <v>20</v>
      </c>
      <c r="D10" s="107">
        <v>4</v>
      </c>
      <c r="E10" s="107">
        <v>4</v>
      </c>
      <c r="F10" s="109">
        <v>4.3</v>
      </c>
      <c r="G10" s="111">
        <v>8</v>
      </c>
      <c r="H10" s="39">
        <v>0</v>
      </c>
      <c r="I10" s="5">
        <f t="shared" si="0"/>
        <v>73.900000000000006</v>
      </c>
      <c r="J10" s="17">
        <v>5</v>
      </c>
    </row>
    <row r="11" spans="1:10" ht="15.75" x14ac:dyDescent="0.25">
      <c r="A11" s="31" t="str">
        <f>Responses!A11</f>
        <v>PGAL</v>
      </c>
      <c r="B11" s="107">
        <v>34.4</v>
      </c>
      <c r="C11" s="107">
        <v>20</v>
      </c>
      <c r="D11" s="107">
        <v>4</v>
      </c>
      <c r="E11" s="107">
        <v>4</v>
      </c>
      <c r="F11" s="109">
        <v>4</v>
      </c>
      <c r="G11" s="111">
        <v>8</v>
      </c>
      <c r="H11" s="39">
        <v>0</v>
      </c>
      <c r="I11" s="5">
        <f t="shared" si="0"/>
        <v>74.400000000000006</v>
      </c>
      <c r="J11" s="19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H7" sqref="H7:H13"/>
    </sheetView>
  </sheetViews>
  <sheetFormatPr defaultRowHeight="12.75" x14ac:dyDescent="0.2"/>
  <cols>
    <col min="1" max="1" width="67.140625" customWidth="1"/>
    <col min="2" max="2" width="8.5703125" style="12" customWidth="1"/>
    <col min="3" max="3" width="8.85546875" customWidth="1"/>
    <col min="4" max="4" width="8" customWidth="1"/>
    <col min="5" max="5" width="9.140625" customWidth="1"/>
    <col min="8" max="8" width="9.140625" style="12"/>
  </cols>
  <sheetData>
    <row r="1" spans="1:10" ht="15.75" x14ac:dyDescent="0.25">
      <c r="A1" s="120" t="s">
        <v>0</v>
      </c>
      <c r="B1" s="121"/>
      <c r="C1" s="121"/>
      <c r="D1" s="121"/>
      <c r="E1" s="121"/>
    </row>
    <row r="2" spans="1:10" ht="15" x14ac:dyDescent="0.2">
      <c r="A2" s="6"/>
      <c r="C2" s="6"/>
      <c r="D2" s="6"/>
      <c r="E2" s="9"/>
    </row>
    <row r="3" spans="1:10" ht="15.75" x14ac:dyDescent="0.25">
      <c r="A3" s="33" t="s">
        <v>0</v>
      </c>
      <c r="B3" s="33"/>
      <c r="C3" s="33"/>
      <c r="D3" s="33"/>
      <c r="E3" s="33"/>
      <c r="F3" s="33"/>
      <c r="G3" s="33"/>
      <c r="H3" s="36"/>
      <c r="I3" s="33"/>
      <c r="J3" s="28"/>
    </row>
    <row r="4" spans="1:10" ht="15.75" customHeight="1" x14ac:dyDescent="0.2">
      <c r="A4" s="34" t="str">
        <f>Responses!A2</f>
        <v>RFQ730-19071 A&amp;E UH Hilton College Renovation and Expansion</v>
      </c>
      <c r="B4" s="34"/>
      <c r="C4" s="34"/>
      <c r="D4" s="34"/>
      <c r="E4" s="34"/>
      <c r="F4" s="34"/>
      <c r="G4" s="34"/>
      <c r="H4" s="37"/>
      <c r="I4" s="34"/>
      <c r="J4" s="28"/>
    </row>
    <row r="5" spans="1:10" ht="15.75" thickBot="1" x14ac:dyDescent="0.25">
      <c r="A5" s="28"/>
      <c r="B5" s="32"/>
      <c r="C5" s="28"/>
      <c r="D5" s="28"/>
      <c r="E5" s="28"/>
      <c r="F5" s="28"/>
      <c r="G5" s="28"/>
      <c r="I5" s="8"/>
      <c r="J5" s="28"/>
    </row>
    <row r="6" spans="1:10" ht="93" customHeight="1" thickTop="1" thickBot="1" x14ac:dyDescent="0.25">
      <c r="A6" s="29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38" t="s">
        <v>12</v>
      </c>
      <c r="I6" s="10" t="s">
        <v>9</v>
      </c>
      <c r="J6" s="30"/>
    </row>
    <row r="7" spans="1:10" ht="16.5" thickTop="1" x14ac:dyDescent="0.2">
      <c r="A7" s="31" t="str">
        <f>Responses!A5</f>
        <v>Atkins North America Inc.</v>
      </c>
      <c r="B7" s="85">
        <v>24</v>
      </c>
      <c r="C7" s="85">
        <v>15</v>
      </c>
      <c r="D7" s="85">
        <v>3</v>
      </c>
      <c r="E7" s="85">
        <v>2</v>
      </c>
      <c r="F7" s="87">
        <v>3</v>
      </c>
      <c r="G7" s="89">
        <v>5</v>
      </c>
      <c r="H7" s="71"/>
      <c r="I7" s="5">
        <f>SUM(B7:H7)</f>
        <v>52</v>
      </c>
      <c r="J7" s="18">
        <v>1</v>
      </c>
    </row>
    <row r="8" spans="1:10" ht="15.75" x14ac:dyDescent="0.25">
      <c r="A8" s="31" t="str">
        <f>Responses!A6</f>
        <v>EDI International</v>
      </c>
      <c r="B8" s="86">
        <v>24</v>
      </c>
      <c r="C8" s="86">
        <v>17.5</v>
      </c>
      <c r="D8" s="86">
        <v>3</v>
      </c>
      <c r="E8" s="86">
        <v>3</v>
      </c>
      <c r="F8" s="88">
        <v>3</v>
      </c>
      <c r="G8" s="90">
        <v>5</v>
      </c>
      <c r="H8" s="71"/>
      <c r="I8" s="5">
        <f t="shared" ref="I8:I13" si="0">SUM(B8:H8)</f>
        <v>55.5</v>
      </c>
      <c r="J8" s="17">
        <v>2</v>
      </c>
    </row>
    <row r="9" spans="1:10" ht="15.75" x14ac:dyDescent="0.25">
      <c r="A9" s="31" t="str">
        <f>Responses!A7</f>
        <v>Huitt-Zollars Inc.</v>
      </c>
      <c r="B9" s="85">
        <v>24</v>
      </c>
      <c r="C9" s="85">
        <v>15</v>
      </c>
      <c r="D9" s="85">
        <v>3</v>
      </c>
      <c r="E9" s="85">
        <v>2.5</v>
      </c>
      <c r="F9" s="87">
        <v>2.5</v>
      </c>
      <c r="G9" s="89">
        <v>5</v>
      </c>
      <c r="H9" s="71"/>
      <c r="I9" s="5">
        <f t="shared" si="0"/>
        <v>52</v>
      </c>
      <c r="J9" s="19">
        <v>3</v>
      </c>
    </row>
    <row r="10" spans="1:10" ht="15.75" x14ac:dyDescent="0.25">
      <c r="A10" s="31" t="str">
        <f>Responses!A8</f>
        <v>Kirksey Architecture</v>
      </c>
      <c r="B10" s="85">
        <v>32</v>
      </c>
      <c r="C10" s="85">
        <v>15</v>
      </c>
      <c r="D10" s="85">
        <v>3.5</v>
      </c>
      <c r="E10" s="85">
        <v>3.5</v>
      </c>
      <c r="F10" s="87">
        <v>3.5</v>
      </c>
      <c r="G10" s="89">
        <v>6</v>
      </c>
      <c r="H10" s="71"/>
      <c r="I10" s="5">
        <f t="shared" si="0"/>
        <v>63.5</v>
      </c>
      <c r="J10" s="17">
        <v>4</v>
      </c>
    </row>
    <row r="11" spans="1:10" ht="15.75" x14ac:dyDescent="0.25">
      <c r="A11" s="31" t="str">
        <f>Responses!A9</f>
        <v>Moody Nolan</v>
      </c>
      <c r="B11" s="85">
        <v>24</v>
      </c>
      <c r="C11" s="85">
        <v>15</v>
      </c>
      <c r="D11" s="85">
        <v>3</v>
      </c>
      <c r="E11" s="85">
        <v>3</v>
      </c>
      <c r="F11" s="87">
        <v>3</v>
      </c>
      <c r="G11" s="89">
        <v>5</v>
      </c>
      <c r="H11" s="71"/>
      <c r="I11" s="5">
        <f t="shared" si="0"/>
        <v>53</v>
      </c>
      <c r="J11" s="19">
        <v>6</v>
      </c>
    </row>
    <row r="12" spans="1:10" ht="15.75" x14ac:dyDescent="0.25">
      <c r="A12" s="31" t="str">
        <f>Responses!A10</f>
        <v>PBK</v>
      </c>
      <c r="B12" s="85">
        <v>28</v>
      </c>
      <c r="C12" s="85">
        <v>17.5</v>
      </c>
      <c r="D12" s="85">
        <v>3.5</v>
      </c>
      <c r="E12" s="85">
        <v>3</v>
      </c>
      <c r="F12" s="87">
        <v>3.5</v>
      </c>
      <c r="G12" s="89">
        <v>6</v>
      </c>
      <c r="H12" s="71"/>
      <c r="I12" s="5">
        <f t="shared" si="0"/>
        <v>61.5</v>
      </c>
      <c r="J12" s="17">
        <v>5</v>
      </c>
    </row>
    <row r="13" spans="1:10" ht="15.75" x14ac:dyDescent="0.25">
      <c r="A13" s="31" t="str">
        <f>Responses!A11</f>
        <v>PGAL</v>
      </c>
      <c r="B13" s="85">
        <v>32</v>
      </c>
      <c r="C13" s="85">
        <v>17.5</v>
      </c>
      <c r="D13" s="85">
        <v>3.5</v>
      </c>
      <c r="E13" s="85">
        <v>3</v>
      </c>
      <c r="F13" s="87">
        <v>3.5</v>
      </c>
      <c r="G13" s="89">
        <v>6</v>
      </c>
      <c r="H13" s="71"/>
      <c r="I13" s="5">
        <f t="shared" si="0"/>
        <v>65.5</v>
      </c>
      <c r="J13" s="19">
        <v>7</v>
      </c>
    </row>
    <row r="22" spans="6:6" x14ac:dyDescent="0.2">
      <c r="F22" s="65"/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7" sqref="B7:G13"/>
    </sheetView>
  </sheetViews>
  <sheetFormatPr defaultRowHeight="12.75" x14ac:dyDescent="0.2"/>
  <cols>
    <col min="1" max="1" width="54" customWidth="1"/>
    <col min="5" max="5" width="10.7109375" customWidth="1"/>
  </cols>
  <sheetData>
    <row r="1" spans="1:10" ht="15.75" x14ac:dyDescent="0.25">
      <c r="A1" s="120" t="s">
        <v>0</v>
      </c>
      <c r="B1" s="121"/>
      <c r="C1" s="121"/>
      <c r="D1" s="121"/>
      <c r="E1" s="121"/>
      <c r="F1" s="42"/>
      <c r="G1" s="42"/>
      <c r="H1" s="12"/>
      <c r="I1" s="42"/>
      <c r="J1" s="42"/>
    </row>
    <row r="2" spans="1:10" ht="15" x14ac:dyDescent="0.2">
      <c r="A2" s="42"/>
      <c r="B2" s="12"/>
      <c r="C2" s="42"/>
      <c r="D2" s="42"/>
      <c r="E2" s="45"/>
      <c r="F2" s="42"/>
      <c r="G2" s="42"/>
      <c r="H2" s="12"/>
      <c r="I2" s="42"/>
      <c r="J2" s="42"/>
    </row>
    <row r="3" spans="1:10" ht="15.75" x14ac:dyDescent="0.25">
      <c r="A3" s="53" t="s">
        <v>0</v>
      </c>
      <c r="B3" s="53"/>
      <c r="C3" s="53"/>
      <c r="D3" s="53"/>
      <c r="E3" s="53"/>
      <c r="F3" s="53"/>
      <c r="G3" s="53"/>
      <c r="H3" s="36"/>
      <c r="I3" s="53"/>
      <c r="J3" s="42"/>
    </row>
    <row r="4" spans="1:10" ht="45.75" customHeight="1" x14ac:dyDescent="0.2">
      <c r="A4" s="54" t="str">
        <f>Responses!A2</f>
        <v>RFQ730-19071 A&amp;E UH Hilton College Renovation and Expansion</v>
      </c>
      <c r="B4" s="54"/>
      <c r="C4" s="54"/>
      <c r="D4" s="54"/>
      <c r="E4" s="54"/>
      <c r="F4" s="54"/>
      <c r="G4" s="54"/>
      <c r="H4" s="37"/>
      <c r="I4" s="54"/>
      <c r="J4" s="42"/>
    </row>
    <row r="5" spans="1:10" ht="15.75" thickBot="1" x14ac:dyDescent="0.25">
      <c r="A5" s="42"/>
      <c r="B5" s="32"/>
      <c r="C5" s="42"/>
      <c r="D5" s="42"/>
      <c r="E5" s="42"/>
      <c r="F5" s="42"/>
      <c r="G5" s="42"/>
      <c r="H5" s="12"/>
      <c r="I5" s="8"/>
      <c r="J5" s="42"/>
    </row>
    <row r="6" spans="1:10" ht="75" thickTop="1" thickBot="1" x14ac:dyDescent="0.25">
      <c r="A6" s="43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38" t="s">
        <v>12</v>
      </c>
      <c r="I6" s="10" t="s">
        <v>9</v>
      </c>
      <c r="J6" s="30"/>
    </row>
    <row r="7" spans="1:10" ht="16.5" thickTop="1" x14ac:dyDescent="0.2">
      <c r="A7" s="50" t="str">
        <f>Responses!A5</f>
        <v>Atkins North America Inc.</v>
      </c>
      <c r="B7" s="91">
        <v>28</v>
      </c>
      <c r="C7" s="91">
        <v>20</v>
      </c>
      <c r="D7" s="91">
        <v>3.5</v>
      </c>
      <c r="E7" s="91">
        <v>3</v>
      </c>
      <c r="F7" s="93">
        <v>3.5</v>
      </c>
      <c r="G7" s="95">
        <v>10</v>
      </c>
      <c r="H7" s="39">
        <v>0</v>
      </c>
      <c r="I7" s="5">
        <f>SUM(B7:H7)</f>
        <v>68</v>
      </c>
      <c r="J7" s="18">
        <v>1</v>
      </c>
    </row>
    <row r="8" spans="1:10" ht="15.75" x14ac:dyDescent="0.25">
      <c r="A8" s="50" t="str">
        <f>Responses!A6</f>
        <v>EDI International</v>
      </c>
      <c r="B8" s="92">
        <v>28</v>
      </c>
      <c r="C8" s="92">
        <v>17.5</v>
      </c>
      <c r="D8" s="92">
        <v>3.5</v>
      </c>
      <c r="E8" s="92">
        <v>3</v>
      </c>
      <c r="F8" s="94">
        <v>3</v>
      </c>
      <c r="G8" s="96">
        <v>10</v>
      </c>
      <c r="H8" s="39">
        <v>0</v>
      </c>
      <c r="I8" s="5">
        <f t="shared" ref="I8:I13" si="0">SUM(B8:H8)</f>
        <v>65</v>
      </c>
      <c r="J8" s="17">
        <v>2</v>
      </c>
    </row>
    <row r="9" spans="1:10" ht="15.75" x14ac:dyDescent="0.25">
      <c r="A9" s="50" t="str">
        <f>Responses!A7</f>
        <v>Huitt-Zollars Inc.</v>
      </c>
      <c r="B9" s="91">
        <v>20</v>
      </c>
      <c r="C9" s="91">
        <v>17.5</v>
      </c>
      <c r="D9" s="91">
        <v>4</v>
      </c>
      <c r="E9" s="91">
        <v>3</v>
      </c>
      <c r="F9" s="93">
        <v>2.5</v>
      </c>
      <c r="G9" s="95">
        <v>10</v>
      </c>
      <c r="H9" s="39">
        <v>0</v>
      </c>
      <c r="I9" s="5">
        <f t="shared" si="0"/>
        <v>57</v>
      </c>
      <c r="J9" s="19">
        <v>3</v>
      </c>
    </row>
    <row r="10" spans="1:10" ht="15.75" x14ac:dyDescent="0.25">
      <c r="A10" s="50" t="str">
        <f>Responses!A8</f>
        <v>Kirksey Architecture</v>
      </c>
      <c r="B10" s="91">
        <v>32</v>
      </c>
      <c r="C10" s="91">
        <v>12.5</v>
      </c>
      <c r="D10" s="91">
        <v>3.5</v>
      </c>
      <c r="E10" s="91">
        <v>3</v>
      </c>
      <c r="F10" s="93">
        <v>3</v>
      </c>
      <c r="G10" s="95">
        <v>10</v>
      </c>
      <c r="H10" s="39">
        <v>0</v>
      </c>
      <c r="I10" s="5">
        <f t="shared" si="0"/>
        <v>64</v>
      </c>
      <c r="J10" s="17">
        <v>4</v>
      </c>
    </row>
    <row r="11" spans="1:10" ht="15.75" x14ac:dyDescent="0.25">
      <c r="A11" s="50" t="str">
        <f>Responses!A9</f>
        <v>Moody Nolan</v>
      </c>
      <c r="B11" s="91">
        <v>28</v>
      </c>
      <c r="C11" s="91">
        <v>20</v>
      </c>
      <c r="D11" s="91">
        <v>4</v>
      </c>
      <c r="E11" s="91">
        <v>3</v>
      </c>
      <c r="F11" s="93">
        <v>3.5</v>
      </c>
      <c r="G11" s="95">
        <v>10</v>
      </c>
      <c r="H11" s="39">
        <v>0</v>
      </c>
      <c r="I11" s="5">
        <f t="shared" si="0"/>
        <v>68.5</v>
      </c>
      <c r="J11" s="19">
        <v>6</v>
      </c>
    </row>
    <row r="12" spans="1:10" ht="15.75" x14ac:dyDescent="0.25">
      <c r="A12" s="50" t="str">
        <f>Responses!A10</f>
        <v>PBK</v>
      </c>
      <c r="B12" s="91">
        <v>32</v>
      </c>
      <c r="C12" s="91">
        <v>20</v>
      </c>
      <c r="D12" s="91">
        <v>3.5</v>
      </c>
      <c r="E12" s="91">
        <v>3</v>
      </c>
      <c r="F12" s="93">
        <v>3.5</v>
      </c>
      <c r="G12" s="95">
        <v>10</v>
      </c>
      <c r="H12" s="39">
        <v>0</v>
      </c>
      <c r="I12" s="5">
        <f t="shared" si="0"/>
        <v>72</v>
      </c>
      <c r="J12" s="17">
        <v>5</v>
      </c>
    </row>
    <row r="13" spans="1:10" ht="15.75" x14ac:dyDescent="0.25">
      <c r="A13" s="50" t="str">
        <f>Responses!A11</f>
        <v>PGAL</v>
      </c>
      <c r="B13" s="91">
        <v>36</v>
      </c>
      <c r="C13" s="91">
        <v>20</v>
      </c>
      <c r="D13" s="91">
        <v>4.5</v>
      </c>
      <c r="E13" s="91">
        <v>3</v>
      </c>
      <c r="F13" s="93">
        <v>3.5</v>
      </c>
      <c r="G13" s="95">
        <v>10</v>
      </c>
      <c r="H13" s="39">
        <v>0</v>
      </c>
      <c r="I13" s="5">
        <f t="shared" si="0"/>
        <v>77</v>
      </c>
      <c r="J13" s="19">
        <v>7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K11" sqref="K11"/>
    </sheetView>
  </sheetViews>
  <sheetFormatPr defaultRowHeight="12.75" x14ac:dyDescent="0.2"/>
  <cols>
    <col min="1" max="1" width="43.85546875" customWidth="1"/>
  </cols>
  <sheetData>
    <row r="1" spans="1:10" ht="15.75" x14ac:dyDescent="0.25">
      <c r="A1" s="120" t="s">
        <v>0</v>
      </c>
      <c r="B1" s="121"/>
      <c r="C1" s="121"/>
      <c r="D1" s="121"/>
      <c r="E1" s="121"/>
      <c r="F1" s="42"/>
      <c r="G1" s="42"/>
      <c r="H1" s="12"/>
      <c r="I1" s="42"/>
      <c r="J1" s="42"/>
    </row>
    <row r="2" spans="1:10" ht="15" x14ac:dyDescent="0.2">
      <c r="A2" s="42"/>
      <c r="B2" s="12"/>
      <c r="C2" s="42"/>
      <c r="D2" s="42"/>
      <c r="E2" s="45"/>
      <c r="F2" s="42"/>
      <c r="G2" s="42"/>
      <c r="H2" s="12"/>
      <c r="I2" s="42"/>
      <c r="J2" s="42"/>
    </row>
    <row r="3" spans="1:10" ht="15.75" x14ac:dyDescent="0.25">
      <c r="A3" s="53" t="s">
        <v>0</v>
      </c>
      <c r="B3" s="53"/>
      <c r="C3" s="53"/>
      <c r="D3" s="53"/>
      <c r="E3" s="53"/>
      <c r="F3" s="53"/>
      <c r="G3" s="53"/>
      <c r="H3" s="36"/>
      <c r="I3" s="53"/>
      <c r="J3" s="42"/>
    </row>
    <row r="4" spans="1:10" ht="53.25" customHeight="1" x14ac:dyDescent="0.2">
      <c r="A4" s="54" t="str">
        <f>Responses!A2</f>
        <v>RFQ730-19071 A&amp;E UH Hilton College Renovation and Expansion</v>
      </c>
      <c r="B4" s="54"/>
      <c r="C4" s="54"/>
      <c r="D4" s="54"/>
      <c r="E4" s="54"/>
      <c r="F4" s="54"/>
      <c r="G4" s="54"/>
      <c r="H4" s="37"/>
      <c r="I4" s="54"/>
      <c r="J4" s="42"/>
    </row>
    <row r="5" spans="1:10" ht="15.75" thickBot="1" x14ac:dyDescent="0.25">
      <c r="A5" s="42"/>
      <c r="B5" s="32"/>
      <c r="C5" s="42"/>
      <c r="D5" s="42"/>
      <c r="E5" s="42"/>
      <c r="F5" s="42"/>
      <c r="G5" s="42"/>
      <c r="H5" s="12"/>
      <c r="I5" s="8"/>
      <c r="J5" s="42"/>
    </row>
    <row r="6" spans="1:10" ht="75" thickTop="1" thickBot="1" x14ac:dyDescent="0.25">
      <c r="A6" s="43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38" t="s">
        <v>12</v>
      </c>
      <c r="I6" s="10" t="s">
        <v>9</v>
      </c>
      <c r="J6" s="30"/>
    </row>
    <row r="7" spans="1:10" ht="16.5" thickTop="1" x14ac:dyDescent="0.2">
      <c r="A7" s="50" t="str">
        <f>Responses!A5</f>
        <v>Atkins North America Inc.</v>
      </c>
      <c r="B7" s="97">
        <v>32</v>
      </c>
      <c r="C7" s="97">
        <v>20</v>
      </c>
      <c r="D7" s="97">
        <v>5</v>
      </c>
      <c r="E7" s="97">
        <v>5</v>
      </c>
      <c r="F7" s="99">
        <v>5</v>
      </c>
      <c r="G7" s="101">
        <v>10</v>
      </c>
      <c r="H7" s="39">
        <v>0</v>
      </c>
      <c r="I7" s="5">
        <f>SUM(B7:H7)</f>
        <v>77</v>
      </c>
      <c r="J7" s="18">
        <v>1</v>
      </c>
    </row>
    <row r="8" spans="1:10" ht="15.75" x14ac:dyDescent="0.25">
      <c r="A8" s="50" t="str">
        <f>Responses!A6</f>
        <v>EDI International</v>
      </c>
      <c r="B8" s="98">
        <v>28</v>
      </c>
      <c r="C8" s="98">
        <v>17.5</v>
      </c>
      <c r="D8" s="98">
        <v>4</v>
      </c>
      <c r="E8" s="98">
        <v>5</v>
      </c>
      <c r="F8" s="100">
        <v>3</v>
      </c>
      <c r="G8" s="102">
        <v>10</v>
      </c>
      <c r="H8" s="39">
        <v>0</v>
      </c>
      <c r="I8" s="5">
        <f t="shared" ref="I8:I13" si="0">SUM(B8:H8)</f>
        <v>67.5</v>
      </c>
      <c r="J8" s="17">
        <v>2</v>
      </c>
    </row>
    <row r="9" spans="1:10" ht="15.75" x14ac:dyDescent="0.25">
      <c r="A9" s="50" t="str">
        <f>Responses!A7</f>
        <v>Huitt-Zollars Inc.</v>
      </c>
      <c r="B9" s="97">
        <v>28</v>
      </c>
      <c r="C9" s="97">
        <v>20</v>
      </c>
      <c r="D9" s="97">
        <v>5</v>
      </c>
      <c r="E9" s="97">
        <v>5</v>
      </c>
      <c r="F9" s="99">
        <v>4</v>
      </c>
      <c r="G9" s="101">
        <v>10</v>
      </c>
      <c r="H9" s="39">
        <v>0</v>
      </c>
      <c r="I9" s="5">
        <f t="shared" si="0"/>
        <v>72</v>
      </c>
      <c r="J9" s="19">
        <v>3</v>
      </c>
    </row>
    <row r="10" spans="1:10" ht="15.75" x14ac:dyDescent="0.25">
      <c r="A10" s="50" t="str">
        <f>Responses!A8</f>
        <v>Kirksey Architecture</v>
      </c>
      <c r="B10" s="97">
        <v>36</v>
      </c>
      <c r="C10" s="97">
        <v>22.5</v>
      </c>
      <c r="D10" s="97">
        <v>5</v>
      </c>
      <c r="E10" s="97">
        <v>5</v>
      </c>
      <c r="F10" s="99">
        <v>5</v>
      </c>
      <c r="G10" s="101">
        <v>10</v>
      </c>
      <c r="H10" s="39">
        <v>0</v>
      </c>
      <c r="I10" s="5">
        <f t="shared" si="0"/>
        <v>83.5</v>
      </c>
      <c r="J10" s="17">
        <v>4</v>
      </c>
    </row>
    <row r="11" spans="1:10" ht="15.75" x14ac:dyDescent="0.25">
      <c r="A11" s="50" t="str">
        <f>Responses!A9</f>
        <v>Moody Nolan</v>
      </c>
      <c r="B11" s="97">
        <v>24</v>
      </c>
      <c r="C11" s="97">
        <v>20</v>
      </c>
      <c r="D11" s="97">
        <v>5</v>
      </c>
      <c r="E11" s="97">
        <v>5</v>
      </c>
      <c r="F11" s="99">
        <v>5</v>
      </c>
      <c r="G11" s="101">
        <v>10</v>
      </c>
      <c r="H11" s="39">
        <v>0</v>
      </c>
      <c r="I11" s="5">
        <f t="shared" si="0"/>
        <v>69</v>
      </c>
      <c r="J11" s="19">
        <v>6</v>
      </c>
    </row>
    <row r="12" spans="1:10" ht="15.75" x14ac:dyDescent="0.25">
      <c r="A12" s="50" t="str">
        <f>Responses!A10</f>
        <v>PBK</v>
      </c>
      <c r="B12" s="97">
        <v>28</v>
      </c>
      <c r="C12" s="97">
        <v>20</v>
      </c>
      <c r="D12" s="97">
        <v>5</v>
      </c>
      <c r="E12" s="97">
        <v>5</v>
      </c>
      <c r="F12" s="99">
        <v>4</v>
      </c>
      <c r="G12" s="101">
        <v>10</v>
      </c>
      <c r="H12" s="39">
        <v>0</v>
      </c>
      <c r="I12" s="5">
        <f t="shared" si="0"/>
        <v>72</v>
      </c>
      <c r="J12" s="17">
        <v>5</v>
      </c>
    </row>
    <row r="13" spans="1:10" ht="15.75" x14ac:dyDescent="0.25">
      <c r="A13" s="50" t="str">
        <f>Responses!A11</f>
        <v>PGAL</v>
      </c>
      <c r="B13" s="97">
        <v>38</v>
      </c>
      <c r="C13" s="97">
        <v>25</v>
      </c>
      <c r="D13" s="97">
        <v>5</v>
      </c>
      <c r="E13" s="97">
        <v>5</v>
      </c>
      <c r="F13" s="99">
        <v>5</v>
      </c>
      <c r="G13" s="101">
        <v>10</v>
      </c>
      <c r="H13" s="39">
        <v>0</v>
      </c>
      <c r="I13" s="5">
        <f t="shared" si="0"/>
        <v>88</v>
      </c>
      <c r="J13" s="19">
        <v>7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"/>
  <sheetViews>
    <sheetView workbookViewId="0">
      <selection activeCell="J10" sqref="J10"/>
    </sheetView>
  </sheetViews>
  <sheetFormatPr defaultRowHeight="12.75" x14ac:dyDescent="0.2"/>
  <cols>
    <col min="1" max="1" width="49.5703125" customWidth="1"/>
  </cols>
  <sheetData>
    <row r="1" spans="1:12" ht="15.75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41"/>
      <c r="L1" s="41"/>
    </row>
    <row r="2" spans="1:12" x14ac:dyDescent="0.2">
      <c r="A2" s="122" t="str">
        <f>Responses!A2</f>
        <v>RFQ730-19071 A&amp;E UH Hilton College Renovation and Expansion</v>
      </c>
      <c r="B2" s="123"/>
      <c r="C2" s="123"/>
      <c r="D2" s="123"/>
      <c r="E2" s="123"/>
      <c r="F2" s="123"/>
      <c r="G2" s="123"/>
      <c r="H2" s="123"/>
      <c r="I2" s="123"/>
      <c r="J2" s="123"/>
      <c r="K2" s="41"/>
      <c r="L2" s="41"/>
    </row>
    <row r="3" spans="1:12" ht="15.75" thickBot="1" x14ac:dyDescent="0.25">
      <c r="A3" s="42"/>
      <c r="B3" s="42"/>
      <c r="C3" s="42"/>
      <c r="D3" s="42"/>
      <c r="E3" s="42"/>
      <c r="F3" s="42"/>
      <c r="G3" s="42"/>
      <c r="H3" s="42"/>
      <c r="I3" s="42"/>
      <c r="J3" s="45"/>
      <c r="K3" s="41"/>
      <c r="L3" s="41"/>
    </row>
    <row r="4" spans="1:12" ht="75" thickTop="1" thickBot="1" x14ac:dyDescent="0.25">
      <c r="A4" s="43" t="s">
        <v>2</v>
      </c>
      <c r="B4" s="44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12</v>
      </c>
      <c r="I4" s="46" t="s">
        <v>9</v>
      </c>
      <c r="J4" s="47"/>
      <c r="K4" s="41"/>
      <c r="L4" s="41"/>
    </row>
    <row r="5" spans="1:12" ht="16.5" thickTop="1" x14ac:dyDescent="0.2">
      <c r="A5" s="50" t="str">
        <f>Responses!A5</f>
        <v>Atkins North America Inc.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39">
        <v>0</v>
      </c>
      <c r="H5" s="105">
        <v>10</v>
      </c>
      <c r="I5" s="51">
        <v>10</v>
      </c>
      <c r="J5" s="52">
        <v>1</v>
      </c>
      <c r="K5" s="41"/>
      <c r="L5" s="41"/>
    </row>
    <row r="6" spans="1:12" ht="15.75" x14ac:dyDescent="0.2">
      <c r="A6" s="50" t="str">
        <f>Responses!A6</f>
        <v>EDI International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39">
        <v>0</v>
      </c>
      <c r="H6" s="106">
        <v>10</v>
      </c>
      <c r="I6" s="48">
        <v>10</v>
      </c>
      <c r="J6" s="49">
        <v>2</v>
      </c>
      <c r="K6" s="41"/>
      <c r="L6" s="41"/>
    </row>
    <row r="7" spans="1:12" ht="15.75" x14ac:dyDescent="0.2">
      <c r="A7" s="50" t="str">
        <f>Responses!A7</f>
        <v>Huitt-Zollars Inc.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39">
        <v>0</v>
      </c>
      <c r="H7" s="105">
        <v>10</v>
      </c>
      <c r="I7" s="51">
        <v>10</v>
      </c>
      <c r="J7" s="52">
        <v>3</v>
      </c>
      <c r="K7" s="41"/>
      <c r="L7" s="41"/>
    </row>
    <row r="8" spans="1:12" ht="15.75" x14ac:dyDescent="0.2">
      <c r="A8" s="50" t="str">
        <f>Responses!A8</f>
        <v>Kirksey Architecture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39">
        <v>0</v>
      </c>
      <c r="H8" s="105">
        <v>10</v>
      </c>
      <c r="I8" s="48">
        <v>10</v>
      </c>
      <c r="J8" s="49">
        <v>4</v>
      </c>
      <c r="K8" s="41"/>
      <c r="L8" s="41"/>
    </row>
    <row r="9" spans="1:12" ht="15.75" x14ac:dyDescent="0.2">
      <c r="A9" s="50" t="str">
        <f>Responses!A9</f>
        <v>Moody Nolan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39">
        <v>0</v>
      </c>
      <c r="H9" s="105">
        <v>10</v>
      </c>
      <c r="I9" s="51">
        <v>10</v>
      </c>
      <c r="J9" s="52">
        <v>5</v>
      </c>
      <c r="K9" s="41"/>
      <c r="L9" s="41"/>
    </row>
    <row r="10" spans="1:12" ht="15.75" x14ac:dyDescent="0.2">
      <c r="A10" s="50" t="str">
        <f>Responses!A10</f>
        <v>PBK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39">
        <v>0</v>
      </c>
      <c r="H10" s="105">
        <v>10</v>
      </c>
      <c r="I10" s="48">
        <v>10</v>
      </c>
      <c r="J10" s="49">
        <v>6</v>
      </c>
      <c r="K10" s="41"/>
      <c r="L10" s="41"/>
    </row>
    <row r="11" spans="1:12" ht="15.75" x14ac:dyDescent="0.2">
      <c r="A11" s="50" t="str">
        <f>Responses!A11</f>
        <v>PGAL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39">
        <v>0</v>
      </c>
      <c r="H11" s="105">
        <v>10</v>
      </c>
      <c r="I11" s="51">
        <v>10</v>
      </c>
      <c r="J11" s="52">
        <v>7</v>
      </c>
      <c r="K11" s="41"/>
      <c r="L11" s="41"/>
    </row>
    <row r="12" spans="1:12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</sheetData>
  <mergeCells count="2">
    <mergeCell ref="A2:J2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HUB DEPARTMENT</vt:lpstr>
      <vt:lpstr>Summary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2019-07-03T20:05:40Z</dcterms:modified>
</cp:coreProperties>
</file>