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\Contracts Reporting Department\FY2018\Open Record Evaluations\5.23.19\"/>
    </mc:Choice>
  </mc:AlternateContent>
  <bookViews>
    <workbookView xWindow="4785" yWindow="870" windowWidth="18015" windowHeight="11505" tabRatio="814" activeTab="9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6" r:id="rId6"/>
    <sheet name="6" sheetId="29" r:id="rId7"/>
    <sheet name="Technical Summary" sheetId="35" r:id="rId8"/>
    <sheet name="HUB Department Score" sheetId="34" r:id="rId9"/>
    <sheet name="Summary" sheetId="28" r:id="rId10"/>
    <sheet name="Criteria" sheetId="33" r:id="rId11"/>
  </sheets>
  <externalReferences>
    <externalReference r:id="rId12"/>
    <externalReference r:id="rId13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C4" i="28" l="1"/>
  <c r="D4" i="28"/>
  <c r="E4" i="28"/>
  <c r="F4" i="28"/>
  <c r="G4" i="28"/>
  <c r="B4" i="28"/>
  <c r="A2" i="19" l="1"/>
  <c r="A3" i="34" l="1"/>
  <c r="A4" i="34"/>
  <c r="A5" i="34"/>
  <c r="A6" i="34"/>
  <c r="A7" i="34"/>
  <c r="A8" i="34"/>
  <c r="A9" i="34"/>
  <c r="A10" i="34"/>
  <c r="A2" i="34"/>
  <c r="J6" i="29" l="1"/>
  <c r="G6" i="35" s="1"/>
  <c r="J7" i="29"/>
  <c r="G7" i="35" s="1"/>
  <c r="J8" i="29"/>
  <c r="G8" i="35" s="1"/>
  <c r="J9" i="29"/>
  <c r="G9" i="35" s="1"/>
  <c r="J10" i="29"/>
  <c r="G10" i="35" s="1"/>
  <c r="J11" i="29"/>
  <c r="G11" i="35" s="1"/>
  <c r="J12" i="29"/>
  <c r="G12" i="35" s="1"/>
  <c r="J13" i="29"/>
  <c r="G13" i="35" s="1"/>
  <c r="J5" i="29"/>
  <c r="G5" i="35" s="1"/>
  <c r="J6" i="26"/>
  <c r="F6" i="35" s="1"/>
  <c r="J7" i="26"/>
  <c r="F7" i="35" s="1"/>
  <c r="J8" i="26"/>
  <c r="F8" i="35" s="1"/>
  <c r="J9" i="26"/>
  <c r="F9" i="35" s="1"/>
  <c r="J10" i="26"/>
  <c r="F10" i="35" s="1"/>
  <c r="J11" i="26"/>
  <c r="F11" i="35" s="1"/>
  <c r="J12" i="26"/>
  <c r="F12" i="35" s="1"/>
  <c r="J13" i="26"/>
  <c r="F13" i="35" s="1"/>
  <c r="J5" i="26"/>
  <c r="F5" i="35" s="1"/>
  <c r="J6" i="23"/>
  <c r="E6" i="35" s="1"/>
  <c r="J7" i="23"/>
  <c r="E7" i="35" s="1"/>
  <c r="J8" i="23"/>
  <c r="E8" i="35" s="1"/>
  <c r="J9" i="23"/>
  <c r="E9" i="35" s="1"/>
  <c r="J10" i="23"/>
  <c r="E10" i="35" s="1"/>
  <c r="J11" i="23"/>
  <c r="E11" i="35" s="1"/>
  <c r="J12" i="23"/>
  <c r="E12" i="35" s="1"/>
  <c r="J13" i="23"/>
  <c r="E13" i="35" s="1"/>
  <c r="J5" i="23"/>
  <c r="E5" i="35" s="1"/>
  <c r="J6" i="22"/>
  <c r="D6" i="35" s="1"/>
  <c r="J7" i="22"/>
  <c r="D7" i="35" s="1"/>
  <c r="J8" i="22"/>
  <c r="D8" i="35" s="1"/>
  <c r="J9" i="22"/>
  <c r="D9" i="35" s="1"/>
  <c r="J10" i="22"/>
  <c r="D10" i="35" s="1"/>
  <c r="J11" i="22"/>
  <c r="D11" i="35" s="1"/>
  <c r="J12" i="22"/>
  <c r="D12" i="35" s="1"/>
  <c r="J13" i="22"/>
  <c r="D13" i="35" s="1"/>
  <c r="J5" i="22"/>
  <c r="D5" i="35" s="1"/>
  <c r="J6" i="21"/>
  <c r="C6" i="35" s="1"/>
  <c r="J7" i="21"/>
  <c r="C7" i="35" s="1"/>
  <c r="J8" i="21"/>
  <c r="C8" i="35" s="1"/>
  <c r="J9" i="21"/>
  <c r="C9" i="35" s="1"/>
  <c r="J10" i="21"/>
  <c r="C10" i="35" s="1"/>
  <c r="J11" i="21"/>
  <c r="C11" i="35" s="1"/>
  <c r="J12" i="21"/>
  <c r="C12" i="35" s="1"/>
  <c r="J13" i="21"/>
  <c r="C13" i="35" s="1"/>
  <c r="J5" i="21"/>
  <c r="C5" i="35" s="1"/>
  <c r="J5" i="20"/>
  <c r="B5" i="35" s="1"/>
  <c r="J6" i="20"/>
  <c r="B6" i="35" s="1"/>
  <c r="J7" i="20"/>
  <c r="B7" i="35" s="1"/>
  <c r="J8" i="20"/>
  <c r="B8" i="35" s="1"/>
  <c r="J9" i="20"/>
  <c r="B9" i="35" s="1"/>
  <c r="J10" i="20"/>
  <c r="B10" i="35" s="1"/>
  <c r="J11" i="20"/>
  <c r="B11" i="35" s="1"/>
  <c r="J12" i="20"/>
  <c r="B12" i="35" s="1"/>
  <c r="J13" i="20"/>
  <c r="B13" i="35" s="1"/>
  <c r="A13" i="35"/>
  <c r="A12" i="35"/>
  <c r="A11" i="35"/>
  <c r="A10" i="35"/>
  <c r="A9" i="35"/>
  <c r="A8" i="35"/>
  <c r="A7" i="35"/>
  <c r="A6" i="35"/>
  <c r="A5" i="35"/>
  <c r="A2" i="35"/>
  <c r="H11" i="35" l="1"/>
  <c r="H7" i="35"/>
  <c r="H6" i="35"/>
  <c r="H13" i="35"/>
  <c r="H10" i="35"/>
  <c r="H9" i="35"/>
  <c r="H5" i="35"/>
  <c r="H8" i="35"/>
  <c r="H12" i="35"/>
  <c r="I12" i="35" l="1"/>
  <c r="I7" i="35"/>
  <c r="I10" i="35"/>
  <c r="I13" i="35"/>
  <c r="I11" i="35"/>
  <c r="I9" i="35"/>
  <c r="I6" i="35"/>
  <c r="I8" i="35"/>
  <c r="I5" i="35"/>
  <c r="H27" i="33"/>
  <c r="H26" i="33"/>
  <c r="H25" i="33"/>
  <c r="H24" i="33"/>
  <c r="H23" i="33"/>
  <c r="H22" i="33"/>
  <c r="H21" i="33"/>
  <c r="H20" i="33"/>
  <c r="B6" i="33"/>
  <c r="A2" i="33"/>
  <c r="H28" i="33" l="1"/>
  <c r="A6" i="28"/>
  <c r="A7" i="28"/>
  <c r="A8" i="28"/>
  <c r="A9" i="28"/>
  <c r="A10" i="28"/>
  <c r="A11" i="28"/>
  <c r="A12" i="28"/>
  <c r="A13" i="28"/>
  <c r="A5" i="28"/>
  <c r="A12" i="29" l="1"/>
  <c r="K12" i="29"/>
  <c r="G12" i="28" s="1"/>
  <c r="A13" i="29"/>
  <c r="K13" i="29"/>
  <c r="G13" i="28" s="1"/>
  <c r="A12" i="26"/>
  <c r="K12" i="26"/>
  <c r="F12" i="28" s="1"/>
  <c r="A13" i="26"/>
  <c r="K13" i="26"/>
  <c r="F13" i="28" s="1"/>
  <c r="A12" i="23"/>
  <c r="K12" i="23"/>
  <c r="E12" i="28" s="1"/>
  <c r="A13" i="23"/>
  <c r="K13" i="23"/>
  <c r="E13" i="28" s="1"/>
  <c r="A12" i="22"/>
  <c r="K12" i="22"/>
  <c r="D12" i="28" s="1"/>
  <c r="A13" i="22"/>
  <c r="K13" i="22"/>
  <c r="D13" i="28" s="1"/>
  <c r="A12" i="21"/>
  <c r="K12" i="21"/>
  <c r="C12" i="28" s="1"/>
  <c r="A13" i="21"/>
  <c r="K13" i="21"/>
  <c r="C13" i="28" s="1"/>
  <c r="K12" i="20"/>
  <c r="B12" i="28" s="1"/>
  <c r="K13" i="20"/>
  <c r="B13" i="28" s="1"/>
  <c r="A12" i="20"/>
  <c r="A13" i="20"/>
  <c r="H13" i="28" l="1"/>
  <c r="H12" i="28"/>
  <c r="A2" i="28"/>
  <c r="A2" i="29"/>
  <c r="A2" i="26"/>
  <c r="A2" i="23"/>
  <c r="A2" i="22"/>
  <c r="A2" i="21"/>
  <c r="A2" i="20"/>
  <c r="A6" i="29"/>
  <c r="A7" i="29"/>
  <c r="A8" i="29"/>
  <c r="A9" i="29"/>
  <c r="A10" i="29"/>
  <c r="A11" i="29"/>
  <c r="A6" i="26"/>
  <c r="A7" i="26"/>
  <c r="A8" i="26"/>
  <c r="A9" i="26"/>
  <c r="A10" i="26"/>
  <c r="A11" i="26"/>
  <c r="A6" i="23"/>
  <c r="A7" i="23"/>
  <c r="A8" i="23"/>
  <c r="A9" i="23"/>
  <c r="A10" i="23"/>
  <c r="A11" i="23"/>
  <c r="A6" i="22"/>
  <c r="A7" i="22"/>
  <c r="A8" i="22"/>
  <c r="A9" i="22"/>
  <c r="A10" i="22"/>
  <c r="A11" i="22"/>
  <c r="A5" i="22"/>
  <c r="A6" i="21"/>
  <c r="A7" i="21"/>
  <c r="A8" i="21"/>
  <c r="A9" i="21"/>
  <c r="A10" i="21"/>
  <c r="A11" i="21"/>
  <c r="A6" i="20"/>
  <c r="A7" i="20"/>
  <c r="A8" i="20"/>
  <c r="A9" i="20"/>
  <c r="A10" i="20"/>
  <c r="A11" i="20"/>
  <c r="A5" i="29"/>
  <c r="A5" i="26"/>
  <c r="A5" i="23"/>
  <c r="A5" i="21"/>
  <c r="A5" i="20"/>
  <c r="K5" i="29" l="1"/>
  <c r="G5" i="28" s="1"/>
  <c r="K7" i="29"/>
  <c r="G7" i="28" s="1"/>
  <c r="K9" i="29"/>
  <c r="G9" i="28" s="1"/>
  <c r="K10" i="29"/>
  <c r="G10" i="28" s="1"/>
  <c r="K11" i="29"/>
  <c r="G11" i="28" s="1"/>
  <c r="K6" i="29"/>
  <c r="G6" i="28" s="1"/>
  <c r="K8" i="29"/>
  <c r="G8" i="28" s="1"/>
  <c r="K5" i="26" l="1"/>
  <c r="F5" i="28" s="1"/>
  <c r="K6" i="26"/>
  <c r="F6" i="28" s="1"/>
  <c r="K7" i="26"/>
  <c r="F7" i="28" s="1"/>
  <c r="K8" i="26"/>
  <c r="F8" i="28" s="1"/>
  <c r="K9" i="26"/>
  <c r="F9" i="28" s="1"/>
  <c r="K10" i="26"/>
  <c r="F10" i="28" s="1"/>
  <c r="K11" i="26"/>
  <c r="F11" i="28" s="1"/>
  <c r="K7" i="23" l="1"/>
  <c r="E7" i="28" s="1"/>
  <c r="K8" i="23"/>
  <c r="E8" i="28" s="1"/>
  <c r="K9" i="23"/>
  <c r="E9" i="28" s="1"/>
  <c r="K10" i="23"/>
  <c r="E10" i="28" s="1"/>
  <c r="K11" i="23"/>
  <c r="E11" i="28" s="1"/>
  <c r="K5" i="23"/>
  <c r="E5" i="28" s="1"/>
  <c r="K6" i="23"/>
  <c r="E6" i="28" s="1"/>
  <c r="K11" i="22"/>
  <c r="D11" i="28" s="1"/>
  <c r="K8" i="22"/>
  <c r="D8" i="28" s="1"/>
  <c r="K7" i="22"/>
  <c r="D7" i="28" s="1"/>
  <c r="K5" i="22" l="1"/>
  <c r="D5" i="28" s="1"/>
  <c r="K6" i="22"/>
  <c r="D6" i="28" s="1"/>
  <c r="K10" i="22"/>
  <c r="D10" i="28" s="1"/>
  <c r="K9" i="22"/>
  <c r="D9" i="28" s="1"/>
  <c r="K11" i="21"/>
  <c r="C11" i="28" s="1"/>
  <c r="K10" i="21"/>
  <c r="C10" i="28" s="1"/>
  <c r="K9" i="21"/>
  <c r="C9" i="28" s="1"/>
  <c r="K8" i="21"/>
  <c r="C8" i="28" s="1"/>
  <c r="K7" i="21"/>
  <c r="C7" i="28" s="1"/>
  <c r="K6" i="21"/>
  <c r="C6" i="28" s="1"/>
  <c r="K5" i="21"/>
  <c r="C5" i="28" s="1"/>
  <c r="K5" i="20" l="1"/>
  <c r="B5" i="28" s="1"/>
  <c r="K6" i="20"/>
  <c r="B6" i="28" s="1"/>
  <c r="K7" i="20"/>
  <c r="B7" i="28" s="1"/>
  <c r="K8" i="20"/>
  <c r="B8" i="28" s="1"/>
  <c r="K9" i="20"/>
  <c r="B9" i="28" s="1"/>
  <c r="K10" i="20"/>
  <c r="B10" i="28" s="1"/>
  <c r="K11" i="20"/>
  <c r="B11" i="28" s="1"/>
  <c r="H5" i="28" l="1"/>
  <c r="H11" i="28" l="1"/>
  <c r="H10" i="28"/>
  <c r="H9" i="28"/>
  <c r="H8" i="28"/>
  <c r="H7" i="28"/>
  <c r="H6" i="28"/>
  <c r="I10" i="28" l="1"/>
  <c r="I11" i="28"/>
  <c r="I12" i="28"/>
  <c r="I13" i="28"/>
  <c r="I6" i="28"/>
  <c r="I7" i="28"/>
  <c r="I8" i="28"/>
  <c r="I9" i="28"/>
  <c r="I5" i="28"/>
</calcChain>
</file>

<file path=xl/sharedStrings.xml><?xml version="1.0" encoding="utf-8"?>
<sst xmlns="http://schemas.openxmlformats.org/spreadsheetml/2006/main" count="135" uniqueCount="62">
  <si>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</si>
  <si>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</si>
  <si>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</si>
  <si>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</si>
  <si>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</si>
  <si>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</si>
  <si>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</si>
  <si>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</si>
  <si>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r>
      <t xml:space="preserve">Total
</t>
    </r>
    <r>
      <rPr>
        <b/>
        <sz val="8"/>
        <rFont val="Arial"/>
        <family val="2"/>
      </rPr>
      <t>(technical)</t>
    </r>
  </si>
  <si>
    <t>Criterion #4</t>
  </si>
  <si>
    <t>Criterion #5</t>
  </si>
  <si>
    <t>Criterion #6</t>
  </si>
  <si>
    <t xml:space="preserve">Total
</t>
  </si>
  <si>
    <t>Criterion #7</t>
  </si>
  <si>
    <t>Criterion #8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</si>
  <si>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</si>
  <si>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</si>
  <si>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</si>
  <si>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</si>
  <si>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</si>
  <si>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</si>
  <si>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</si>
  <si>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</si>
  <si>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</si>
  <si>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</si>
  <si>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</si>
  <si>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</si>
  <si>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</si>
  <si>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</si>
  <si>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*Total =</t>
  </si>
  <si>
    <t>*Note:  Total should be equal to 100 if received 5-point per criterion.</t>
  </si>
  <si>
    <t>Special Instructions for Evaluators:</t>
  </si>
  <si>
    <t>RESPONDENT EVALUATION MATRIX</t>
  </si>
  <si>
    <t>**Criteria 8 will be scored by the HUB Department</t>
  </si>
  <si>
    <t>Total</t>
  </si>
  <si>
    <t>Criterion #8
HUB DEPARTMENT</t>
  </si>
  <si>
    <r>
      <t xml:space="preserve">Total
</t>
    </r>
    <r>
      <rPr>
        <sz val="11"/>
        <rFont val="Arial"/>
        <family val="2"/>
      </rPr>
      <t>(Technical)</t>
    </r>
  </si>
  <si>
    <t>Austin Commercial LP</t>
  </si>
  <si>
    <t>Bartlett Cocke General Contractors</t>
  </si>
  <si>
    <t>Clark Construction</t>
  </si>
  <si>
    <t>Flintco-Astatus</t>
  </si>
  <si>
    <t>Hoar Construction</t>
  </si>
  <si>
    <t>J.T. Vaughn Construction</t>
  </si>
  <si>
    <t>Manhattan Construction</t>
  </si>
  <si>
    <t>Tellepsen</t>
  </si>
  <si>
    <t>Turner Construction Co</t>
  </si>
  <si>
    <t>1. Relevant Experience and Capabilities (Section 4.3)</t>
  </si>
  <si>
    <t>2. Qualifications of Project Team (Section 4.4)</t>
  </si>
  <si>
    <t>3. Ability to Establish Budgets and Control Costs(Section 4.5)</t>
  </si>
  <si>
    <t>4. Ability to Meet Schedules (Section 4.6)</t>
  </si>
  <si>
    <t>5. Knowledge of &amp; Approach to Best Practices (Section 4.7)</t>
  </si>
  <si>
    <t>6. Ability to Manage Construction Safety Risks (Section 4.8)</t>
  </si>
  <si>
    <t>7. Quality and Responsiveness of Qualifications (Section 4.9)</t>
  </si>
  <si>
    <t>8. Respondent’s Past HUB/MBE/WBE Goal Attainment and Quality of Procedures for UHS HUB Goal Attainment on this Project (Section 4.10)</t>
  </si>
  <si>
    <t>Prepared by:  Tim Henry 4/16/18</t>
  </si>
  <si>
    <t>Checked by:  Jack Tenner 4/16/18</t>
  </si>
  <si>
    <t>Evaluator 1</t>
  </si>
  <si>
    <t>Evaluator 2</t>
  </si>
  <si>
    <t>Evaluator 3</t>
  </si>
  <si>
    <t>Evaluator 4</t>
  </si>
  <si>
    <t>Evaluator 5</t>
  </si>
  <si>
    <t>Evaluator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</si>
</sst>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7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  <font>
      <b/>
      <sz val="12"/>
      <color indexed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48">
    <xf numFmtId="0" fontId="0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0" applyNumberFormat="0" applyBorder="0" applyAlignment="0" applyProtection="0"/>
    <xf numFmtId="0" fontId="9" fillId="24" borderId="7" applyNumberFormat="0" applyAlignment="0" applyProtection="0"/>
    <xf numFmtId="0" fontId="10" fillId="25" borderId="8" applyNumberFormat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7" applyNumberFormat="0" applyAlignment="0" applyProtection="0"/>
    <xf numFmtId="0" fontId="17" fillId="0" borderId="12" applyNumberFormat="0" applyFill="0" applyAlignment="0" applyProtection="0"/>
    <xf numFmtId="0" fontId="18" fillId="26" borderId="0" applyNumberFormat="0" applyBorder="0" applyAlignment="0" applyProtection="0"/>
    <xf numFmtId="0" fontId="5" fillId="27" borderId="13" applyNumberFormat="0" applyFont="0" applyAlignment="0" applyProtection="0"/>
    <xf numFmtId="0" fontId="19" fillId="24" borderId="14" applyNumberFormat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5" fillId="27" borderId="13" applyNumberFormat="0" applyFont="0" applyAlignment="0" applyProtection="0"/>
    <xf numFmtId="44" fontId="5" fillId="0" borderId="0" applyFont="0" applyFill="0" applyBorder="0" applyAlignment="0" applyProtection="0"/>
    <xf numFmtId="0" fontId="4" fillId="27" borderId="13" applyNumberFormat="0" applyFont="0" applyAlignment="0" applyProtection="0"/>
    <xf numFmtId="0" fontId="5" fillId="0" borderId="0"/>
    <xf numFmtId="0" fontId="4" fillId="27" borderId="13" applyNumberFormat="0" applyFont="0" applyAlignment="0" applyProtection="0"/>
    <xf numFmtId="0" fontId="4" fillId="27" borderId="13" applyNumberFormat="0" applyFont="0" applyAlignment="0" applyProtection="0"/>
  </cellStyleXfs>
  <cellXfs count="11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2" fontId="2" fillId="0" borderId="6" xfId="0" applyNumberFormat="1" applyFont="1" applyBorder="1"/>
    <xf numFmtId="0" fontId="0" fillId="0" borderId="0" xfId="0"/>
    <xf numFmtId="0" fontId="2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0" fontId="2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3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6" fillId="0" borderId="0" xfId="0" applyFont="1" applyFill="1"/>
    <xf numFmtId="0" fontId="25" fillId="0" borderId="0" xfId="0" applyFont="1"/>
    <xf numFmtId="0" fontId="28" fillId="0" borderId="0" xfId="0" applyFont="1"/>
    <xf numFmtId="0" fontId="29" fillId="0" borderId="18" xfId="0" applyFont="1" applyBorder="1" applyAlignment="1">
      <alignment horizontal="center" vertical="center" textRotation="90"/>
    </xf>
    <xf numFmtId="2" fontId="30" fillId="0" borderId="5" xfId="0" applyNumberFormat="1" applyFont="1" applyBorder="1"/>
    <xf numFmtId="0" fontId="27" fillId="0" borderId="0" xfId="0" applyFont="1" applyAlignment="1">
      <alignment horizontal="center"/>
    </xf>
    <xf numFmtId="0" fontId="27" fillId="28" borderId="0" xfId="0" applyFont="1" applyFill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5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2" fillId="0" borderId="21" xfId="0" applyNumberFormat="1" applyFont="1" applyFill="1" applyBorder="1"/>
    <xf numFmtId="2" fontId="2" fillId="0" borderId="22" xfId="0" applyNumberFormat="1" applyFont="1" applyFill="1" applyBorder="1"/>
    <xf numFmtId="2" fontId="2" fillId="0" borderId="24" xfId="0" applyNumberFormat="1" applyFont="1" applyFill="1" applyBorder="1"/>
    <xf numFmtId="2" fontId="2" fillId="0" borderId="23" xfId="0" applyNumberFormat="1" applyFont="1" applyFill="1" applyBorder="1"/>
    <xf numFmtId="0" fontId="2" fillId="0" borderId="3" xfId="0" applyFont="1" applyFill="1" applyBorder="1"/>
    <xf numFmtId="0" fontId="0" fillId="0" borderId="0" xfId="0" applyFill="1"/>
    <xf numFmtId="0" fontId="2" fillId="30" borderId="3" xfId="0" applyFont="1" applyFill="1" applyBorder="1" applyAlignment="1">
      <alignment horizontal="center"/>
    </xf>
    <xf numFmtId="0" fontId="2" fillId="0" borderId="26" xfId="0" applyFont="1" applyBorder="1"/>
    <xf numFmtId="0" fontId="27" fillId="0" borderId="0" xfId="0" applyFont="1" applyFill="1" applyAlignment="1">
      <alignment horizontal="center"/>
    </xf>
    <xf numFmtId="2" fontId="2" fillId="32" borderId="21" xfId="0" applyNumberFormat="1" applyFont="1" applyFill="1" applyBorder="1"/>
    <xf numFmtId="2" fontId="2" fillId="32" borderId="22" xfId="0" applyNumberFormat="1" applyFont="1" applyFill="1" applyBorder="1"/>
    <xf numFmtId="2" fontId="2" fillId="32" borderId="24" xfId="0" applyNumberFormat="1" applyFont="1" applyFill="1" applyBorder="1"/>
    <xf numFmtId="2" fontId="2" fillId="32" borderId="23" xfId="0" applyNumberFormat="1" applyFont="1" applyFill="1" applyBorder="1"/>
    <xf numFmtId="0" fontId="2" fillId="32" borderId="3" xfId="0" applyFont="1" applyFill="1" applyBorder="1"/>
    <xf numFmtId="0" fontId="3" fillId="32" borderId="25" xfId="0" applyFont="1" applyFill="1" applyBorder="1" applyAlignment="1">
      <alignment horizontal="center"/>
    </xf>
    <xf numFmtId="0" fontId="0" fillId="32" borderId="0" xfId="0" applyFill="1"/>
    <xf numFmtId="0" fontId="2" fillId="32" borderId="3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" fillId="33" borderId="41" xfId="0" applyFont="1" applyFill="1" applyBorder="1" applyAlignment="1">
      <alignment horizontal="right"/>
    </xf>
    <xf numFmtId="0" fontId="3" fillId="33" borderId="42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2" fontId="30" fillId="31" borderId="5" xfId="0" applyNumberFormat="1" applyFont="1" applyFill="1" applyBorder="1"/>
    <xf numFmtId="0" fontId="2" fillId="34" borderId="5" xfId="0" applyFont="1" applyFill="1" applyBorder="1" applyAlignment="1">
      <alignment horizontal="center" vertical="center"/>
    </xf>
    <xf numFmtId="2" fontId="2" fillId="0" borderId="26" xfId="0" applyNumberFormat="1" applyFont="1" applyFill="1" applyBorder="1"/>
    <xf numFmtId="0" fontId="0" fillId="35" borderId="0" xfId="0" applyFill="1"/>
    <xf numFmtId="0" fontId="3" fillId="0" borderId="44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2" fillId="35" borderId="26" xfId="0" applyFont="1" applyFill="1" applyBorder="1"/>
    <xf numFmtId="0" fontId="3" fillId="35" borderId="18" xfId="0" applyFont="1" applyFill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2" fillId="0" borderId="0" xfId="0" applyFont="1" applyBorder="1"/>
    <xf numFmtId="0" fontId="0" fillId="0" borderId="0" xfId="0" applyFill="1"/>
    <xf numFmtId="0" fontId="3" fillId="0" borderId="4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31" borderId="5" xfId="0" applyFont="1" applyFill="1" applyBorder="1"/>
    <xf numFmtId="0" fontId="2" fillId="31" borderId="26" xfId="0" applyFont="1" applyFill="1" applyBorder="1"/>
    <xf numFmtId="0" fontId="2" fillId="31" borderId="6" xfId="0" applyFont="1" applyFill="1" applyBorder="1"/>
    <xf numFmtId="0" fontId="3" fillId="31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26" xfId="0" applyFont="1" applyFill="1" applyBorder="1"/>
    <xf numFmtId="0" fontId="2" fillId="0" borderId="6" xfId="0" applyFont="1" applyFill="1" applyBorder="1"/>
    <xf numFmtId="0" fontId="3" fillId="0" borderId="0" xfId="0" applyFont="1" applyFill="1" applyAlignment="1">
      <alignment horizontal="center" vertical="center"/>
    </xf>
    <xf numFmtId="0" fontId="3" fillId="3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2" fillId="0" borderId="31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2" fillId="0" borderId="39" xfId="0" applyFont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2" fillId="0" borderId="31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32" fillId="0" borderId="39" xfId="0" applyFont="1" applyBorder="1" applyAlignment="1">
      <alignment vertical="center" wrapText="1"/>
    </xf>
    <xf numFmtId="0" fontId="3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3" fillId="4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Q730-18042%20CMAR%20UH%20New%20Construction%20Parking%20Garage%2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Q730-17099%20CM@R%20University%20of%20Houston%20Garage%20No.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7"/>
      <sheetName val="8"/>
      <sheetName val="9"/>
      <sheetName val="Summary"/>
    </sheetNames>
    <sheetDataSet>
      <sheetData sheetId="0">
        <row r="6">
          <cell r="A6" t="str">
            <v>RFQ730-18042 CMAR UH New Construction Parking Garage 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Summary"/>
    </sheetNames>
    <sheetDataSet>
      <sheetData sheetId="0">
        <row r="6">
          <cell r="A6" t="str">
            <v>RFQ730-17099 CM@R University of Houston Garage No. 5</v>
          </cell>
        </row>
        <row r="13">
          <cell r="E1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B10" sqref="B10"/>
    </sheetView>
  </sheetViews>
  <sheetFormatPr defaultRowHeight="12.75" x14ac:dyDescent="0.2"/>
  <cols>
    <col min="1" max="1" width="75.28515625" bestFit="1" customWidth="1"/>
  </cols>
  <sheetData>
    <row r="2" spans="1:5" ht="15.75" x14ac:dyDescent="0.2">
      <c r="A2" s="34" t="str">
        <f>[1]Cover!$A$6</f>
        <v>RFQ730-18042 CMAR UH New Construction Parking Garage 6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19" t="s">
        <v>37</v>
      </c>
      <c r="B5" s="30">
        <v>1</v>
      </c>
      <c r="C5" s="24"/>
      <c r="D5" s="5"/>
      <c r="E5" s="5"/>
    </row>
    <row r="6" spans="1:5" ht="15" x14ac:dyDescent="0.2">
      <c r="A6" s="19" t="s">
        <v>38</v>
      </c>
      <c r="B6" s="29">
        <v>2</v>
      </c>
    </row>
    <row r="7" spans="1:5" ht="15" x14ac:dyDescent="0.2">
      <c r="A7" s="19" t="s">
        <v>39</v>
      </c>
      <c r="B7" s="30">
        <v>3</v>
      </c>
    </row>
    <row r="8" spans="1:5" ht="15" x14ac:dyDescent="0.2">
      <c r="A8" s="19" t="s">
        <v>40</v>
      </c>
      <c r="B8" s="29">
        <v>4</v>
      </c>
    </row>
    <row r="9" spans="1:5" ht="15" x14ac:dyDescent="0.2">
      <c r="A9" s="19" t="s">
        <v>41</v>
      </c>
      <c r="B9" s="30">
        <v>5</v>
      </c>
    </row>
    <row r="10" spans="1:5" ht="15" x14ac:dyDescent="0.2">
      <c r="A10" s="19" t="s">
        <v>42</v>
      </c>
      <c r="B10" s="29">
        <v>6</v>
      </c>
    </row>
    <row r="11" spans="1:5" ht="15" x14ac:dyDescent="0.2">
      <c r="A11" s="19" t="s">
        <v>43</v>
      </c>
      <c r="B11" s="30">
        <v>7</v>
      </c>
    </row>
    <row r="12" spans="1:5" ht="15" x14ac:dyDescent="0.2">
      <c r="A12" s="19" t="s">
        <v>44</v>
      </c>
      <c r="B12" s="43">
        <v>8</v>
      </c>
    </row>
    <row r="13" spans="1:5" ht="15" x14ac:dyDescent="0.2">
      <c r="A13" s="19" t="s">
        <v>45</v>
      </c>
      <c r="B13" s="30">
        <v>9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11" sqref="M11"/>
    </sheetView>
  </sheetViews>
  <sheetFormatPr defaultRowHeight="12.75" x14ac:dyDescent="0.2"/>
  <cols>
    <col min="1" max="1" width="44" bestFit="1" customWidth="1"/>
    <col min="2" max="2" width="8.140625" customWidth="1"/>
    <col min="3" max="3" width="7" bestFit="1" customWidth="1"/>
    <col min="4" max="4" width="8.28515625" bestFit="1" customWidth="1"/>
    <col min="5" max="5" width="7" bestFit="1" customWidth="1"/>
    <col min="6" max="6" width="7.5703125" customWidth="1"/>
    <col min="7" max="7" width="7" style="14" customWidth="1"/>
    <col min="8" max="8" width="17.5703125" bestFit="1" customWidth="1"/>
    <col min="9" max="9" width="10.42578125" bestFit="1" customWidth="1"/>
  </cols>
  <sheetData>
    <row r="1" spans="1:10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</row>
    <row r="2" spans="1:10" x14ac:dyDescent="0.2">
      <c r="A2" s="88" t="str">
        <f>Responses!A2</f>
        <v>RFQ730-18042 CMAR UH New Construction Parking Garage 6</v>
      </c>
      <c r="B2" s="89"/>
      <c r="C2" s="89"/>
      <c r="D2" s="89"/>
      <c r="E2" s="89"/>
      <c r="F2" s="89"/>
      <c r="G2" s="89"/>
      <c r="H2" s="89"/>
      <c r="I2" s="89"/>
    </row>
    <row r="3" spans="1:10" ht="15.75" thickBot="1" x14ac:dyDescent="0.25">
      <c r="A3" s="15"/>
      <c r="B3" s="15"/>
      <c r="C3" s="15"/>
      <c r="D3" s="15"/>
      <c r="E3" s="15"/>
      <c r="F3" s="15"/>
      <c r="G3" s="15"/>
      <c r="H3" s="20"/>
      <c r="I3" s="20"/>
    </row>
    <row r="4" spans="1:10" ht="131.25" customHeight="1" thickBot="1" x14ac:dyDescent="0.25">
      <c r="A4" s="3" t="s">
        <v>2</v>
      </c>
      <c r="B4" s="12" t="str">
        <f>'Technical Summary'!B4</f>
        <v>Evaluator 1</v>
      </c>
      <c r="C4" s="12" t="str">
        <f>'Technical Summary'!C4</f>
        <v>Evaluator 2</v>
      </c>
      <c r="D4" s="12" t="str">
        <f>'Technical Summary'!D4</f>
        <v>Evaluator 3</v>
      </c>
      <c r="E4" s="12" t="str">
        <f>'Technical Summary'!E4</f>
        <v>Evaluator 4</v>
      </c>
      <c r="F4" s="12" t="str">
        <f>'Technical Summary'!F4</f>
        <v>Evaluator 5</v>
      </c>
      <c r="G4" s="12" t="str">
        <f>'Technical Summary'!G4</f>
        <v>Evaluator 6</v>
      </c>
      <c r="H4" s="13" t="s">
        <v>3</v>
      </c>
      <c r="I4" s="2" t="s">
        <v>1</v>
      </c>
    </row>
    <row r="5" spans="1:10" s="50" customFormat="1" ht="20.25" customHeight="1" x14ac:dyDescent="0.2">
      <c r="A5" s="51" t="str">
        <f>Responses!A5</f>
        <v>Austin Commercial LP</v>
      </c>
      <c r="B5" s="44">
        <f>'1'!K5</f>
        <v>84.5</v>
      </c>
      <c r="C5" s="45">
        <f>'2'!K5</f>
        <v>80</v>
      </c>
      <c r="D5" s="45">
        <f>'3'!K5</f>
        <v>92</v>
      </c>
      <c r="E5" s="45">
        <f>'4'!K5</f>
        <v>69</v>
      </c>
      <c r="F5" s="45">
        <f>'5'!K5</f>
        <v>69.400000000000006</v>
      </c>
      <c r="G5" s="46">
        <f>'6'!K5</f>
        <v>76.5</v>
      </c>
      <c r="H5" s="47">
        <f t="shared" ref="H5:H13" si="0">AVERAGE(B5:G5)</f>
        <v>78.566666666666663</v>
      </c>
      <c r="I5" s="48">
        <f t="shared" ref="I5:I13" si="1">RANK(H5,$H$5:$H$13,0)</f>
        <v>2</v>
      </c>
      <c r="J5" s="85">
        <v>1</v>
      </c>
    </row>
    <row r="6" spans="1:10" s="73" customFormat="1" ht="24" customHeight="1" x14ac:dyDescent="0.25">
      <c r="A6" s="80" t="str">
        <f>Responses!A6</f>
        <v>Bartlett Cocke General Contractors</v>
      </c>
      <c r="B6" s="35">
        <f>'1'!K6</f>
        <v>86.5</v>
      </c>
      <c r="C6" s="36">
        <f>'2'!K6</f>
        <v>79.5</v>
      </c>
      <c r="D6" s="36">
        <f>'3'!K6</f>
        <v>64</v>
      </c>
      <c r="E6" s="36">
        <f>'4'!K6</f>
        <v>64</v>
      </c>
      <c r="F6" s="36">
        <f>'5'!K6</f>
        <v>69</v>
      </c>
      <c r="G6" s="37">
        <f>'6'!K6</f>
        <v>71.5</v>
      </c>
      <c r="H6" s="38">
        <f t="shared" si="0"/>
        <v>72.416666666666671</v>
      </c>
      <c r="I6" s="39">
        <f t="shared" si="1"/>
        <v>7</v>
      </c>
      <c r="J6" s="31">
        <v>2</v>
      </c>
    </row>
    <row r="7" spans="1:10" s="50" customFormat="1" ht="30.75" customHeight="1" x14ac:dyDescent="0.25">
      <c r="A7" s="51" t="str">
        <f>Responses!A7</f>
        <v>Clark Construction</v>
      </c>
      <c r="B7" s="44">
        <f>'1'!K7</f>
        <v>86.5</v>
      </c>
      <c r="C7" s="45">
        <f>'2'!K7</f>
        <v>82.5</v>
      </c>
      <c r="D7" s="45">
        <f>'3'!K7</f>
        <v>84</v>
      </c>
      <c r="E7" s="45">
        <f>'4'!K7</f>
        <v>71</v>
      </c>
      <c r="F7" s="45">
        <f>'5'!K7</f>
        <v>68.7</v>
      </c>
      <c r="G7" s="46">
        <f>'6'!K7</f>
        <v>73.25</v>
      </c>
      <c r="H7" s="47">
        <f t="shared" si="0"/>
        <v>77.658333333333331</v>
      </c>
      <c r="I7" s="48">
        <f t="shared" si="1"/>
        <v>3</v>
      </c>
      <c r="J7" s="49">
        <v>3</v>
      </c>
    </row>
    <row r="8" spans="1:10" s="50" customFormat="1" ht="30.75" customHeight="1" x14ac:dyDescent="0.25">
      <c r="A8" s="51" t="str">
        <f>Responses!A8</f>
        <v>Flintco-Astatus</v>
      </c>
      <c r="B8" s="44">
        <f>'1'!K8</f>
        <v>85</v>
      </c>
      <c r="C8" s="45">
        <f>'2'!K8</f>
        <v>79</v>
      </c>
      <c r="D8" s="45">
        <f>'3'!K8</f>
        <v>88</v>
      </c>
      <c r="E8" s="45">
        <f>'4'!K8</f>
        <v>67.5</v>
      </c>
      <c r="F8" s="45">
        <f>'5'!K8</f>
        <v>69.150000000000006</v>
      </c>
      <c r="G8" s="46">
        <f>'6'!K8</f>
        <v>71.25</v>
      </c>
      <c r="H8" s="47">
        <f t="shared" si="0"/>
        <v>76.649999999999991</v>
      </c>
      <c r="I8" s="48">
        <f t="shared" si="1"/>
        <v>4</v>
      </c>
      <c r="J8" s="49">
        <v>4</v>
      </c>
    </row>
    <row r="9" spans="1:10" s="73" customFormat="1" ht="27" customHeight="1" x14ac:dyDescent="0.25">
      <c r="A9" s="80" t="str">
        <f>Responses!A9</f>
        <v>Hoar Construction</v>
      </c>
      <c r="B9" s="35">
        <f>'1'!K9</f>
        <v>86.5</v>
      </c>
      <c r="C9" s="36">
        <f>'2'!K9</f>
        <v>80</v>
      </c>
      <c r="D9" s="36">
        <f>'3'!K9</f>
        <v>62</v>
      </c>
      <c r="E9" s="36">
        <f>'4'!K9</f>
        <v>62.6</v>
      </c>
      <c r="F9" s="36">
        <f>'5'!K9</f>
        <v>68.199999999999989</v>
      </c>
      <c r="G9" s="37">
        <f>'6'!K9</f>
        <v>74.75</v>
      </c>
      <c r="H9" s="38">
        <f t="shared" si="0"/>
        <v>72.341666666666669</v>
      </c>
      <c r="I9" s="39">
        <f t="shared" si="1"/>
        <v>8</v>
      </c>
      <c r="J9" s="31">
        <v>5</v>
      </c>
    </row>
    <row r="10" spans="1:10" s="50" customFormat="1" ht="33" customHeight="1" x14ac:dyDescent="0.25">
      <c r="A10" s="51" t="str">
        <f>Responses!A10</f>
        <v>J.T. Vaughn Construction</v>
      </c>
      <c r="B10" s="44">
        <f>'1'!K10</f>
        <v>90</v>
      </c>
      <c r="C10" s="45">
        <f>'2'!K10</f>
        <v>84</v>
      </c>
      <c r="D10" s="45">
        <f>'3'!K10</f>
        <v>60</v>
      </c>
      <c r="E10" s="45">
        <f>'4'!K10</f>
        <v>67.5</v>
      </c>
      <c r="F10" s="45">
        <f>'5'!K10</f>
        <v>76.900000000000006</v>
      </c>
      <c r="G10" s="46">
        <f>'6'!K10</f>
        <v>80</v>
      </c>
      <c r="H10" s="47">
        <f t="shared" si="0"/>
        <v>76.399999999999991</v>
      </c>
      <c r="I10" s="48">
        <f t="shared" si="1"/>
        <v>5</v>
      </c>
      <c r="J10" s="49">
        <v>6</v>
      </c>
    </row>
    <row r="11" spans="1:10" s="73" customFormat="1" ht="27" customHeight="1" x14ac:dyDescent="0.25">
      <c r="A11" s="80" t="str">
        <f>Responses!A11</f>
        <v>Manhattan Construction</v>
      </c>
      <c r="B11" s="35">
        <f>'1'!K11</f>
        <v>86.5</v>
      </c>
      <c r="C11" s="36">
        <f>'2'!K11</f>
        <v>78</v>
      </c>
      <c r="D11" s="36">
        <f>'3'!K11</f>
        <v>61</v>
      </c>
      <c r="E11" s="36">
        <f>'4'!K11</f>
        <v>64</v>
      </c>
      <c r="F11" s="36">
        <f>'5'!K11</f>
        <v>73.8</v>
      </c>
      <c r="G11" s="37">
        <f>'6'!K11</f>
        <v>70.25</v>
      </c>
      <c r="H11" s="38">
        <f t="shared" si="0"/>
        <v>72.25833333333334</v>
      </c>
      <c r="I11" s="39">
        <f t="shared" si="1"/>
        <v>9</v>
      </c>
      <c r="J11" s="31">
        <v>7</v>
      </c>
    </row>
    <row r="12" spans="1:10" s="50" customFormat="1" ht="21" customHeight="1" x14ac:dyDescent="0.25">
      <c r="A12" s="51" t="str">
        <f>Responses!A12</f>
        <v>Tellepsen</v>
      </c>
      <c r="B12" s="44">
        <f>'1'!K12</f>
        <v>90</v>
      </c>
      <c r="C12" s="45">
        <f>'2'!K12</f>
        <v>83</v>
      </c>
      <c r="D12" s="45">
        <f>'3'!K12</f>
        <v>85</v>
      </c>
      <c r="E12" s="45">
        <f>'4'!K12</f>
        <v>71</v>
      </c>
      <c r="F12" s="45">
        <f>'5'!K12</f>
        <v>74.900000000000006</v>
      </c>
      <c r="G12" s="46">
        <f>'6'!K12</f>
        <v>79.75</v>
      </c>
      <c r="H12" s="47">
        <f t="shared" si="0"/>
        <v>80.608333333333334</v>
      </c>
      <c r="I12" s="48">
        <f t="shared" si="1"/>
        <v>1</v>
      </c>
      <c r="J12" s="49">
        <v>8</v>
      </c>
    </row>
    <row r="13" spans="1:10" s="73" customFormat="1" ht="27.75" customHeight="1" x14ac:dyDescent="0.25">
      <c r="A13" s="80" t="str">
        <f>Responses!A13</f>
        <v>Turner Construction Co</v>
      </c>
      <c r="B13" s="35">
        <f>'1'!K13</f>
        <v>88</v>
      </c>
      <c r="C13" s="36">
        <f>'2'!K13</f>
        <v>76</v>
      </c>
      <c r="D13" s="36">
        <f>'3'!K13</f>
        <v>89</v>
      </c>
      <c r="E13" s="36">
        <f>'4'!K13</f>
        <v>62</v>
      </c>
      <c r="F13" s="36">
        <f>'5'!K13</f>
        <v>68.25</v>
      </c>
      <c r="G13" s="37">
        <f>'6'!K13</f>
        <v>71</v>
      </c>
      <c r="H13" s="38">
        <f t="shared" si="0"/>
        <v>75.708333333333329</v>
      </c>
      <c r="I13" s="39">
        <f t="shared" si="1"/>
        <v>6</v>
      </c>
      <c r="J13" s="31">
        <v>9</v>
      </c>
    </row>
    <row r="14" spans="1:10" s="73" customFormat="1" x14ac:dyDescent="0.2"/>
    <row r="15" spans="1:10" s="73" customFormat="1" x14ac:dyDescent="0.2"/>
    <row r="16" spans="1:10" s="40" customFormat="1" x14ac:dyDescent="0.2"/>
    <row r="17" spans="1:1" s="40" customFormat="1" ht="15" x14ac:dyDescent="0.2">
      <c r="A17" s="21" t="s">
        <v>54</v>
      </c>
    </row>
    <row r="18" spans="1:1" s="40" customFormat="1" x14ac:dyDescent="0.2"/>
    <row r="19" spans="1:1" ht="15" x14ac:dyDescent="0.2">
      <c r="A19" s="21" t="s">
        <v>55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M20" sqref="M20"/>
    </sheetView>
  </sheetViews>
  <sheetFormatPr defaultRowHeight="12.75" x14ac:dyDescent="0.2"/>
  <cols>
    <col min="1" max="1" width="27.7109375" customWidth="1"/>
    <col min="5" max="5" width="31" customWidth="1"/>
  </cols>
  <sheetData>
    <row r="1" spans="1:10" ht="15.75" x14ac:dyDescent="0.25">
      <c r="A1" s="86" t="s">
        <v>32</v>
      </c>
      <c r="B1" s="86"/>
      <c r="C1" s="86"/>
      <c r="D1" s="86"/>
      <c r="E1" s="86"/>
      <c r="F1" s="86"/>
      <c r="G1" s="86"/>
      <c r="H1" s="86"/>
      <c r="I1" s="15"/>
      <c r="J1" s="15"/>
    </row>
    <row r="2" spans="1:10" ht="15.75" x14ac:dyDescent="0.25">
      <c r="A2" s="90" t="str">
        <f>[2]Cover!$A$6</f>
        <v>RFQ730-17099 CM@R University of Houston Garage No. 5</v>
      </c>
      <c r="B2" s="86"/>
      <c r="C2" s="86"/>
      <c r="D2" s="86"/>
      <c r="E2" s="86"/>
      <c r="F2" s="86"/>
      <c r="G2" s="86"/>
      <c r="H2" s="86"/>
      <c r="I2" s="15"/>
      <c r="J2" s="15"/>
    </row>
    <row r="3" spans="1:10" ht="15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6.5" thickBot="1" x14ac:dyDescent="0.3">
      <c r="A4" s="15" t="s">
        <v>15</v>
      </c>
      <c r="B4" s="91"/>
      <c r="C4" s="91"/>
      <c r="D4" s="91"/>
      <c r="E4" s="91"/>
      <c r="F4" s="15"/>
      <c r="G4" s="15"/>
      <c r="H4" s="15"/>
      <c r="I4" s="15"/>
      <c r="J4" s="15"/>
    </row>
    <row r="5" spans="1:10" ht="1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15.75" thickBot="1" x14ac:dyDescent="0.25">
      <c r="A6" s="15" t="s">
        <v>16</v>
      </c>
      <c r="B6" s="92">
        <f>[2]Cover!$E$13</f>
        <v>0</v>
      </c>
      <c r="C6" s="92"/>
      <c r="D6" s="92"/>
      <c r="E6" s="92"/>
      <c r="F6" s="15"/>
      <c r="G6" s="15"/>
      <c r="H6" s="15"/>
      <c r="I6" s="15"/>
      <c r="J6" s="15"/>
    </row>
    <row r="7" spans="1:10" ht="1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15" customHeight="1" x14ac:dyDescent="0.2">
      <c r="A8" s="103" t="s">
        <v>17</v>
      </c>
      <c r="B8" s="103"/>
      <c r="C8" s="103"/>
      <c r="D8" s="103"/>
      <c r="E8" s="103"/>
      <c r="F8" s="103"/>
      <c r="G8" s="103"/>
      <c r="H8" s="103"/>
      <c r="I8" s="15"/>
      <c r="J8" s="15"/>
    </row>
    <row r="9" spans="1:10" ht="15" customHeight="1" x14ac:dyDescent="0.2">
      <c r="A9" s="103"/>
      <c r="B9" s="103"/>
      <c r="C9" s="103"/>
      <c r="D9" s="103"/>
      <c r="E9" s="103"/>
      <c r="F9" s="103"/>
      <c r="G9" s="103"/>
      <c r="H9" s="103"/>
      <c r="I9" s="15"/>
      <c r="J9" s="15"/>
    </row>
    <row r="10" spans="1:10" ht="15.75" thickBo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16.5" thickTop="1" x14ac:dyDescent="0.25">
      <c r="A11" s="96" t="s">
        <v>18</v>
      </c>
      <c r="B11" s="97"/>
      <c r="C11" s="97"/>
      <c r="D11" s="97"/>
      <c r="E11" s="111"/>
      <c r="F11" s="15"/>
      <c r="G11" s="15"/>
      <c r="H11" s="15"/>
      <c r="I11" s="15"/>
      <c r="J11" s="15"/>
    </row>
    <row r="12" spans="1:10" ht="15" customHeight="1" x14ac:dyDescent="0.2">
      <c r="A12" s="112" t="s">
        <v>19</v>
      </c>
      <c r="B12" s="113"/>
      <c r="C12" s="113"/>
      <c r="D12" s="113"/>
      <c r="E12" s="114"/>
      <c r="F12" s="15"/>
      <c r="G12" s="15"/>
      <c r="H12" s="15"/>
      <c r="I12" s="15"/>
      <c r="J12" s="15"/>
    </row>
    <row r="13" spans="1:10" ht="15" x14ac:dyDescent="0.2">
      <c r="A13" s="104" t="s">
        <v>20</v>
      </c>
      <c r="B13" s="105"/>
      <c r="C13" s="105"/>
      <c r="D13" s="105"/>
      <c r="E13" s="106"/>
      <c r="F13" s="15"/>
      <c r="G13" s="15"/>
      <c r="H13" s="15"/>
      <c r="I13" s="15"/>
      <c r="J13" s="15"/>
    </row>
    <row r="14" spans="1:10" ht="15" x14ac:dyDescent="0.2">
      <c r="A14" s="104" t="s">
        <v>21</v>
      </c>
      <c r="B14" s="105"/>
      <c r="C14" s="105"/>
      <c r="D14" s="105"/>
      <c r="E14" s="106"/>
      <c r="F14" s="15"/>
      <c r="G14" s="15"/>
      <c r="H14" s="15"/>
      <c r="I14" s="15"/>
      <c r="J14" s="15"/>
    </row>
    <row r="15" spans="1:10" ht="15" x14ac:dyDescent="0.2">
      <c r="A15" s="104" t="s">
        <v>22</v>
      </c>
      <c r="B15" s="105"/>
      <c r="C15" s="105"/>
      <c r="D15" s="105"/>
      <c r="E15" s="106"/>
      <c r="F15" s="15"/>
      <c r="G15" s="15"/>
      <c r="H15" s="15"/>
      <c r="I15" s="15"/>
      <c r="J15" s="15"/>
    </row>
    <row r="16" spans="1:10" ht="15" x14ac:dyDescent="0.2">
      <c r="A16" s="104" t="s">
        <v>23</v>
      </c>
      <c r="B16" s="105"/>
      <c r="C16" s="105"/>
      <c r="D16" s="105"/>
      <c r="E16" s="106"/>
      <c r="F16" s="15"/>
      <c r="G16" s="15"/>
      <c r="H16" s="15"/>
      <c r="I16" s="15"/>
      <c r="J16" s="15"/>
    </row>
    <row r="17" spans="1:10" ht="27.75" customHeight="1" thickBot="1" x14ac:dyDescent="0.25">
      <c r="A17" s="108" t="s">
        <v>24</v>
      </c>
      <c r="B17" s="109"/>
      <c r="C17" s="109"/>
      <c r="D17" s="109"/>
      <c r="E17" s="110"/>
      <c r="F17" s="15"/>
      <c r="G17" s="15"/>
      <c r="H17" s="15"/>
      <c r="I17" s="15"/>
      <c r="J17" s="15"/>
    </row>
    <row r="18" spans="1:10" ht="35.25" customHeight="1" thickTop="1" thickBo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36.75" customHeight="1" thickTop="1" x14ac:dyDescent="0.25">
      <c r="A19" s="96" t="s">
        <v>25</v>
      </c>
      <c r="B19" s="97"/>
      <c r="C19" s="97"/>
      <c r="D19" s="97"/>
      <c r="E19" s="98"/>
      <c r="F19" s="59" t="s">
        <v>26</v>
      </c>
      <c r="G19" s="59" t="s">
        <v>27</v>
      </c>
      <c r="H19" s="52" t="s">
        <v>28</v>
      </c>
      <c r="I19" s="15"/>
      <c r="J19" s="15"/>
    </row>
    <row r="20" spans="1:10" ht="27" customHeight="1" x14ac:dyDescent="0.2">
      <c r="A20" s="99" t="s">
        <v>46</v>
      </c>
      <c r="B20" s="100"/>
      <c r="C20" s="100"/>
      <c r="D20" s="100"/>
      <c r="E20" s="101"/>
      <c r="F20" s="53"/>
      <c r="G20" s="53">
        <v>7</v>
      </c>
      <c r="H20" s="54">
        <f t="shared" ref="H20:H27" si="0">F20*G20</f>
        <v>0</v>
      </c>
      <c r="I20" s="55"/>
      <c r="J20" s="56"/>
    </row>
    <row r="21" spans="1:10" ht="27.75" customHeight="1" x14ac:dyDescent="0.2">
      <c r="A21" s="99" t="s">
        <v>47</v>
      </c>
      <c r="B21" s="100"/>
      <c r="C21" s="100"/>
      <c r="D21" s="100"/>
      <c r="E21" s="101"/>
      <c r="F21" s="53"/>
      <c r="G21" s="53">
        <v>4</v>
      </c>
      <c r="H21" s="54">
        <f t="shared" si="0"/>
        <v>0</v>
      </c>
      <c r="I21" s="55"/>
      <c r="J21" s="55"/>
    </row>
    <row r="22" spans="1:10" ht="28.5" customHeight="1" x14ac:dyDescent="0.2">
      <c r="A22" s="99" t="s">
        <v>48</v>
      </c>
      <c r="B22" s="100"/>
      <c r="C22" s="100"/>
      <c r="D22" s="100"/>
      <c r="E22" s="101"/>
      <c r="F22" s="53"/>
      <c r="G22" s="53">
        <v>2</v>
      </c>
      <c r="H22" s="54">
        <f t="shared" si="0"/>
        <v>0</v>
      </c>
      <c r="I22" s="55"/>
      <c r="J22" s="55"/>
    </row>
    <row r="23" spans="1:10" ht="30" customHeight="1" x14ac:dyDescent="0.2">
      <c r="A23" s="99" t="s">
        <v>49</v>
      </c>
      <c r="B23" s="100"/>
      <c r="C23" s="100"/>
      <c r="D23" s="100"/>
      <c r="E23" s="101"/>
      <c r="F23" s="53"/>
      <c r="G23" s="53">
        <v>2</v>
      </c>
      <c r="H23" s="54">
        <f t="shared" si="0"/>
        <v>0</v>
      </c>
      <c r="I23" s="55"/>
      <c r="J23" s="55"/>
    </row>
    <row r="24" spans="1:10" ht="34.5" customHeight="1" x14ac:dyDescent="0.2">
      <c r="A24" s="93" t="s">
        <v>50</v>
      </c>
      <c r="B24" s="94"/>
      <c r="C24" s="94"/>
      <c r="D24" s="94"/>
      <c r="E24" s="95"/>
      <c r="F24" s="53"/>
      <c r="G24" s="53">
        <v>1</v>
      </c>
      <c r="H24" s="54">
        <f t="shared" si="0"/>
        <v>0</v>
      </c>
      <c r="I24" s="55"/>
      <c r="J24" s="55"/>
    </row>
    <row r="25" spans="1:10" ht="28.5" customHeight="1" x14ac:dyDescent="0.2">
      <c r="A25" s="93" t="s">
        <v>51</v>
      </c>
      <c r="B25" s="94"/>
      <c r="C25" s="94"/>
      <c r="D25" s="94"/>
      <c r="E25" s="95"/>
      <c r="F25" s="53"/>
      <c r="G25" s="53">
        <v>1</v>
      </c>
      <c r="H25" s="54">
        <f t="shared" si="0"/>
        <v>0</v>
      </c>
      <c r="I25" s="55"/>
      <c r="J25" s="55"/>
    </row>
    <row r="26" spans="1:10" ht="32.25" customHeight="1" x14ac:dyDescent="0.2">
      <c r="A26" s="93" t="s">
        <v>52</v>
      </c>
      <c r="B26" s="94"/>
      <c r="C26" s="94"/>
      <c r="D26" s="94"/>
      <c r="E26" s="95"/>
      <c r="F26" s="53"/>
      <c r="G26" s="53">
        <v>1</v>
      </c>
      <c r="H26" s="54">
        <f t="shared" si="0"/>
        <v>0</v>
      </c>
      <c r="I26" s="55"/>
      <c r="J26" s="55"/>
    </row>
    <row r="27" spans="1:10" ht="37.5" customHeight="1" x14ac:dyDescent="0.2">
      <c r="A27" s="93" t="s">
        <v>53</v>
      </c>
      <c r="B27" s="94"/>
      <c r="C27" s="94"/>
      <c r="D27" s="94"/>
      <c r="E27" s="95"/>
      <c r="F27" s="61"/>
      <c r="G27" s="53">
        <v>2</v>
      </c>
      <c r="H27" s="54">
        <f t="shared" si="0"/>
        <v>0</v>
      </c>
      <c r="I27" s="55"/>
      <c r="J27" s="55" t="s">
        <v>33</v>
      </c>
    </row>
    <row r="28" spans="1:10" ht="16.5" thickBot="1" x14ac:dyDescent="0.3">
      <c r="A28" s="15"/>
      <c r="B28" s="15"/>
      <c r="C28" s="15"/>
      <c r="D28" s="15"/>
      <c r="E28" s="15"/>
      <c r="F28" s="15"/>
      <c r="G28" s="57" t="s">
        <v>29</v>
      </c>
      <c r="H28" s="58">
        <f>SUM(H20:H27)</f>
        <v>0</v>
      </c>
      <c r="I28" s="15"/>
      <c r="J28" s="15"/>
    </row>
    <row r="29" spans="1:10" ht="15" x14ac:dyDescent="0.2">
      <c r="A29" s="107" t="s">
        <v>30</v>
      </c>
      <c r="B29" s="107"/>
      <c r="C29" s="107"/>
      <c r="D29" s="107"/>
      <c r="E29" s="107"/>
      <c r="F29" s="15"/>
      <c r="G29" s="15"/>
      <c r="H29" s="15"/>
      <c r="I29" s="15"/>
      <c r="J29" s="15"/>
    </row>
    <row r="30" spans="1:10" ht="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15" x14ac:dyDescent="0.2">
      <c r="A31" s="102" t="s">
        <v>31</v>
      </c>
      <c r="B31" s="102"/>
      <c r="C31" s="102"/>
      <c r="D31" s="15"/>
      <c r="E31" s="15"/>
      <c r="F31" s="15"/>
      <c r="G31" s="15"/>
      <c r="H31" s="15"/>
      <c r="I31" s="15"/>
      <c r="J31" s="15"/>
    </row>
    <row r="32" spans="1:10" ht="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</sheetData>
  <protectedRanges>
    <protectedRange sqref="F20:F26" name="Points_1_1_1"/>
    <protectedRange sqref="B6:E6" name="Name_1_2_2"/>
  </protectedRanges>
  <mergeCells count="23">
    <mergeCell ref="A31:C31"/>
    <mergeCell ref="A8:H9"/>
    <mergeCell ref="A15:E15"/>
    <mergeCell ref="A25:E25"/>
    <mergeCell ref="A27:E27"/>
    <mergeCell ref="A29:E29"/>
    <mergeCell ref="A17:E17"/>
    <mergeCell ref="A11:E11"/>
    <mergeCell ref="A12:E12"/>
    <mergeCell ref="A13:E13"/>
    <mergeCell ref="A14:E14"/>
    <mergeCell ref="A16:E16"/>
    <mergeCell ref="A26:E26"/>
    <mergeCell ref="A1:H1"/>
    <mergeCell ref="A2:H2"/>
    <mergeCell ref="B4:E4"/>
    <mergeCell ref="B6:E6"/>
    <mergeCell ref="A24:E24"/>
    <mergeCell ref="A19:E19"/>
    <mergeCell ref="A20:E20"/>
    <mergeCell ref="A21:E21"/>
    <mergeCell ref="A22:E22"/>
    <mergeCell ref="A23:E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I5" sqref="I5:I13"/>
    </sheetView>
  </sheetViews>
  <sheetFormatPr defaultRowHeight="12.75" x14ac:dyDescent="0.2"/>
  <cols>
    <col min="1" max="1" width="50.85546875" customWidth="1"/>
    <col min="2" max="2" width="8.140625" style="26" customWidth="1"/>
    <col min="3" max="3" width="6" customWidth="1"/>
    <col min="4" max="4" width="6.140625" customWidth="1"/>
    <col min="5" max="5" width="7.28515625" style="14" customWidth="1"/>
    <col min="6" max="6" width="7.42578125" style="14" customWidth="1"/>
    <col min="7" max="9" width="8.85546875" style="14" customWidth="1"/>
    <col min="10" max="10" width="8.85546875" style="68" customWidth="1"/>
    <col min="11" max="11" width="12.42578125" customWidth="1"/>
  </cols>
  <sheetData>
    <row r="1" spans="1:12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7"/>
    </row>
    <row r="2" spans="1:12" ht="12.75" customHeight="1" x14ac:dyDescent="0.2">
      <c r="A2" s="88" t="str">
        <f>Responses!A2</f>
        <v>RFQ730-18042 CMAR UH New Construction Parking Garage 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7"/>
    </row>
    <row r="3" spans="1:12" ht="15.75" thickBot="1" x14ac:dyDescent="0.25">
      <c r="A3" s="7"/>
      <c r="C3" s="7"/>
      <c r="D3" s="7"/>
      <c r="K3" s="8"/>
      <c r="L3" s="7"/>
    </row>
    <row r="4" spans="1:12" ht="125.25" thickTop="1" thickBot="1" x14ac:dyDescent="0.25">
      <c r="A4" s="9" t="s">
        <v>4</v>
      </c>
      <c r="B4" s="27" t="s">
        <v>5</v>
      </c>
      <c r="C4" s="10" t="s">
        <v>6</v>
      </c>
      <c r="D4" s="10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65" t="s">
        <v>35</v>
      </c>
      <c r="J4" s="64" t="s">
        <v>36</v>
      </c>
      <c r="K4" s="22" t="s">
        <v>12</v>
      </c>
      <c r="L4" s="11"/>
    </row>
    <row r="5" spans="1:12" ht="16.5" thickTop="1" x14ac:dyDescent="0.2">
      <c r="A5" s="41" t="str">
        <f>Responses!A5</f>
        <v>Austin Commercial LP</v>
      </c>
      <c r="B5" s="76">
        <v>28</v>
      </c>
      <c r="C5" s="76">
        <v>18</v>
      </c>
      <c r="D5" s="76">
        <v>9</v>
      </c>
      <c r="E5" s="76">
        <v>9</v>
      </c>
      <c r="F5" s="76">
        <v>4.5</v>
      </c>
      <c r="G5" s="77">
        <v>4</v>
      </c>
      <c r="H5" s="77">
        <v>4</v>
      </c>
      <c r="I5" s="77">
        <v>8</v>
      </c>
      <c r="J5" s="82">
        <f>SUM(B5:H5)</f>
        <v>76.5</v>
      </c>
      <c r="K5" s="6">
        <f t="shared" ref="K5:K11" si="0">SUM(B5:I5)</f>
        <v>84.5</v>
      </c>
      <c r="L5" s="32">
        <v>1</v>
      </c>
    </row>
    <row r="6" spans="1:12" ht="15.75" x14ac:dyDescent="0.25">
      <c r="A6" s="41" t="str">
        <f>Responses!A6</f>
        <v>Bartlett Cocke General Contractors</v>
      </c>
      <c r="B6" s="81">
        <v>28</v>
      </c>
      <c r="C6" s="81">
        <v>18</v>
      </c>
      <c r="D6" s="81">
        <v>9</v>
      </c>
      <c r="E6" s="81">
        <v>9</v>
      </c>
      <c r="F6" s="81">
        <v>4.5</v>
      </c>
      <c r="G6" s="82">
        <v>4</v>
      </c>
      <c r="H6" s="82">
        <v>4</v>
      </c>
      <c r="I6" s="82">
        <v>10</v>
      </c>
      <c r="J6" s="82">
        <f t="shared" ref="J6:J13" si="1">SUM(B6:H6)</f>
        <v>76.5</v>
      </c>
      <c r="K6" s="6">
        <f t="shared" si="0"/>
        <v>86.5</v>
      </c>
      <c r="L6" s="31">
        <v>2</v>
      </c>
    </row>
    <row r="7" spans="1:12" ht="15.75" x14ac:dyDescent="0.25">
      <c r="A7" s="41" t="str">
        <f>Responses!A7</f>
        <v>Clark Construction</v>
      </c>
      <c r="B7" s="76">
        <v>28</v>
      </c>
      <c r="C7" s="76">
        <v>18</v>
      </c>
      <c r="D7" s="76">
        <v>9</v>
      </c>
      <c r="E7" s="76">
        <v>9</v>
      </c>
      <c r="F7" s="76">
        <v>4.5</v>
      </c>
      <c r="G7" s="77">
        <v>4</v>
      </c>
      <c r="H7" s="77">
        <v>4</v>
      </c>
      <c r="I7" s="77">
        <v>10</v>
      </c>
      <c r="J7" s="82">
        <f t="shared" si="1"/>
        <v>76.5</v>
      </c>
      <c r="K7" s="6">
        <f t="shared" si="0"/>
        <v>86.5</v>
      </c>
      <c r="L7" s="33">
        <v>3</v>
      </c>
    </row>
    <row r="8" spans="1:12" ht="15.75" x14ac:dyDescent="0.25">
      <c r="A8" s="41" t="str">
        <f>Responses!A8</f>
        <v>Flintco-Astatus</v>
      </c>
      <c r="B8" s="81">
        <v>28</v>
      </c>
      <c r="C8" s="81">
        <v>18</v>
      </c>
      <c r="D8" s="81">
        <v>8</v>
      </c>
      <c r="E8" s="81">
        <v>9</v>
      </c>
      <c r="F8" s="81">
        <v>4</v>
      </c>
      <c r="G8" s="82">
        <v>4</v>
      </c>
      <c r="H8" s="82">
        <v>4</v>
      </c>
      <c r="I8" s="82">
        <v>10</v>
      </c>
      <c r="J8" s="82">
        <f t="shared" si="1"/>
        <v>75</v>
      </c>
      <c r="K8" s="6">
        <f t="shared" si="0"/>
        <v>85</v>
      </c>
      <c r="L8" s="31">
        <v>4</v>
      </c>
    </row>
    <row r="9" spans="1:12" ht="15.75" x14ac:dyDescent="0.25">
      <c r="A9" s="41" t="str">
        <f>Responses!A9</f>
        <v>Hoar Construction</v>
      </c>
      <c r="B9" s="76">
        <v>28</v>
      </c>
      <c r="C9" s="76">
        <v>18</v>
      </c>
      <c r="D9" s="76">
        <v>9</v>
      </c>
      <c r="E9" s="76">
        <v>9</v>
      </c>
      <c r="F9" s="76">
        <v>4.5</v>
      </c>
      <c r="G9" s="77">
        <v>4</v>
      </c>
      <c r="H9" s="77">
        <v>4</v>
      </c>
      <c r="I9" s="77">
        <v>10</v>
      </c>
      <c r="J9" s="82">
        <f t="shared" si="1"/>
        <v>76.5</v>
      </c>
      <c r="K9" s="6">
        <f t="shared" si="0"/>
        <v>86.5</v>
      </c>
      <c r="L9" s="33">
        <v>5</v>
      </c>
    </row>
    <row r="10" spans="1:12" ht="15.75" x14ac:dyDescent="0.25">
      <c r="A10" s="41" t="str">
        <f>Responses!A10</f>
        <v>J.T. Vaughn Construction</v>
      </c>
      <c r="B10" s="81">
        <v>31.5</v>
      </c>
      <c r="C10" s="81">
        <v>18</v>
      </c>
      <c r="D10" s="81">
        <v>9</v>
      </c>
      <c r="E10" s="81">
        <v>9</v>
      </c>
      <c r="F10" s="81">
        <v>4.5</v>
      </c>
      <c r="G10" s="82">
        <v>4</v>
      </c>
      <c r="H10" s="82">
        <v>4</v>
      </c>
      <c r="I10" s="82">
        <v>10</v>
      </c>
      <c r="J10" s="82">
        <f t="shared" si="1"/>
        <v>80</v>
      </c>
      <c r="K10" s="6">
        <f t="shared" si="0"/>
        <v>90</v>
      </c>
      <c r="L10" s="31">
        <v>6</v>
      </c>
    </row>
    <row r="11" spans="1:12" ht="15.75" x14ac:dyDescent="0.25">
      <c r="A11" s="41" t="str">
        <f>Responses!A11</f>
        <v>Manhattan Construction</v>
      </c>
      <c r="B11" s="76">
        <v>28</v>
      </c>
      <c r="C11" s="76">
        <v>18</v>
      </c>
      <c r="D11" s="76">
        <v>9</v>
      </c>
      <c r="E11" s="76">
        <v>9</v>
      </c>
      <c r="F11" s="76">
        <v>4.5</v>
      </c>
      <c r="G11" s="77">
        <v>4</v>
      </c>
      <c r="H11" s="77">
        <v>4</v>
      </c>
      <c r="I11" s="77">
        <v>10</v>
      </c>
      <c r="J11" s="82">
        <f t="shared" si="1"/>
        <v>76.5</v>
      </c>
      <c r="K11" s="6">
        <f t="shared" si="0"/>
        <v>86.5</v>
      </c>
      <c r="L11" s="33">
        <v>7</v>
      </c>
    </row>
    <row r="12" spans="1:12" ht="15.75" x14ac:dyDescent="0.25">
      <c r="A12" s="41" t="str">
        <f>Responses!A12</f>
        <v>Tellepsen</v>
      </c>
      <c r="B12" s="81">
        <v>31.5</v>
      </c>
      <c r="C12" s="81">
        <v>18</v>
      </c>
      <c r="D12" s="81">
        <v>9</v>
      </c>
      <c r="E12" s="81">
        <v>9</v>
      </c>
      <c r="F12" s="81">
        <v>4.5</v>
      </c>
      <c r="G12" s="82">
        <v>4</v>
      </c>
      <c r="H12" s="82">
        <v>4</v>
      </c>
      <c r="I12" s="82">
        <v>10</v>
      </c>
      <c r="J12" s="82">
        <f t="shared" si="1"/>
        <v>80</v>
      </c>
      <c r="K12" s="6">
        <f>SUM(B12:I12)</f>
        <v>90</v>
      </c>
      <c r="L12" s="31">
        <v>8</v>
      </c>
    </row>
    <row r="13" spans="1:12" ht="15.75" x14ac:dyDescent="0.25">
      <c r="A13" s="41" t="str">
        <f>Responses!A13</f>
        <v>Turner Construction Co</v>
      </c>
      <c r="B13" s="76">
        <v>31.5</v>
      </c>
      <c r="C13" s="76">
        <v>18</v>
      </c>
      <c r="D13" s="76">
        <v>9</v>
      </c>
      <c r="E13" s="76">
        <v>9</v>
      </c>
      <c r="F13" s="76">
        <v>4.5</v>
      </c>
      <c r="G13" s="77">
        <v>4</v>
      </c>
      <c r="H13" s="77">
        <v>4</v>
      </c>
      <c r="I13" s="77">
        <v>8</v>
      </c>
      <c r="J13" s="82">
        <f t="shared" si="1"/>
        <v>80</v>
      </c>
      <c r="K13" s="6">
        <f>SUM(B13:I13)</f>
        <v>88</v>
      </c>
      <c r="L13" s="33">
        <v>9</v>
      </c>
    </row>
  </sheetData>
  <mergeCells count="2">
    <mergeCell ref="A1:K1"/>
    <mergeCell ref="A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B1" workbookViewId="0">
      <selection activeCell="I5" sqref="I5:I13"/>
    </sheetView>
  </sheetViews>
  <sheetFormatPr defaultRowHeight="12.75" x14ac:dyDescent="0.2"/>
  <cols>
    <col min="1" max="1" width="62" customWidth="1"/>
    <col min="2" max="2" width="7" style="25" bestFit="1" customWidth="1"/>
    <col min="3" max="3" width="5.5703125" customWidth="1"/>
    <col min="4" max="4" width="6.42578125" bestFit="1" customWidth="1"/>
    <col min="5" max="5" width="6.7109375" bestFit="1" customWidth="1"/>
    <col min="8" max="9" width="9.140625" style="14"/>
    <col min="10" max="10" width="9.140625" style="68"/>
    <col min="12" max="12" width="17.140625" customWidth="1"/>
  </cols>
  <sheetData>
    <row r="1" spans="1:12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2.75" customHeight="1" x14ac:dyDescent="0.2">
      <c r="A2" s="88" t="str">
        <f>Responses!A2</f>
        <v>RFQ730-18042 CMAR UH New Construction Parking Garage 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00.5" customHeight="1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65" t="s">
        <v>35</v>
      </c>
      <c r="J4" s="64" t="s">
        <v>36</v>
      </c>
      <c r="K4" s="22" t="s">
        <v>12</v>
      </c>
    </row>
    <row r="5" spans="1:12" ht="16.5" thickTop="1" x14ac:dyDescent="0.2">
      <c r="A5" s="41" t="str">
        <f>Responses!A5</f>
        <v>Austin Commercial LP</v>
      </c>
      <c r="B5" s="60">
        <v>28</v>
      </c>
      <c r="C5" s="76">
        <v>16</v>
      </c>
      <c r="D5" s="76">
        <v>8</v>
      </c>
      <c r="E5" s="76">
        <v>8</v>
      </c>
      <c r="F5" s="76">
        <v>4</v>
      </c>
      <c r="G5" s="76">
        <v>4</v>
      </c>
      <c r="H5" s="77">
        <v>4</v>
      </c>
      <c r="I5" s="77">
        <v>8</v>
      </c>
      <c r="J5" s="62">
        <f>SUM(B5:H5)</f>
        <v>72</v>
      </c>
      <c r="K5" s="6">
        <f t="shared" ref="K5:K11" si="0">SUM(B5:I5)</f>
        <v>80</v>
      </c>
      <c r="L5" s="32">
        <v>1</v>
      </c>
    </row>
    <row r="6" spans="1:12" ht="15.75" x14ac:dyDescent="0.25">
      <c r="A6" s="41" t="str">
        <f>Responses!A6</f>
        <v>Bartlett Cocke General Contractors</v>
      </c>
      <c r="B6" s="28">
        <v>28</v>
      </c>
      <c r="C6" s="23">
        <v>14</v>
      </c>
      <c r="D6" s="23">
        <v>8</v>
      </c>
      <c r="E6" s="23">
        <v>8</v>
      </c>
      <c r="F6" s="23">
        <v>3.5</v>
      </c>
      <c r="G6" s="23">
        <v>4</v>
      </c>
      <c r="H6" s="42">
        <v>4</v>
      </c>
      <c r="I6" s="42">
        <v>10</v>
      </c>
      <c r="J6" s="62">
        <f t="shared" ref="J6:J13" si="1">SUM(B6:H6)</f>
        <v>69.5</v>
      </c>
      <c r="K6" s="6">
        <f t="shared" si="0"/>
        <v>79.5</v>
      </c>
      <c r="L6" s="31">
        <v>2</v>
      </c>
    </row>
    <row r="7" spans="1:12" ht="15.75" x14ac:dyDescent="0.25">
      <c r="A7" s="41" t="str">
        <f>Responses!A7</f>
        <v>Clark Construction</v>
      </c>
      <c r="B7" s="60">
        <v>28</v>
      </c>
      <c r="C7" s="76">
        <v>16</v>
      </c>
      <c r="D7" s="76">
        <v>8</v>
      </c>
      <c r="E7" s="76">
        <v>8</v>
      </c>
      <c r="F7" s="76">
        <v>4</v>
      </c>
      <c r="G7" s="76">
        <v>4</v>
      </c>
      <c r="H7" s="77">
        <v>4.5</v>
      </c>
      <c r="I7" s="77">
        <v>10</v>
      </c>
      <c r="J7" s="62">
        <f t="shared" si="1"/>
        <v>72.5</v>
      </c>
      <c r="K7" s="6">
        <f t="shared" si="0"/>
        <v>82.5</v>
      </c>
      <c r="L7" s="33">
        <v>3</v>
      </c>
    </row>
    <row r="8" spans="1:12" ht="15.75" x14ac:dyDescent="0.25">
      <c r="A8" s="41" t="str">
        <f>Responses!A8</f>
        <v>Flintco-Astatus</v>
      </c>
      <c r="B8" s="28">
        <v>28</v>
      </c>
      <c r="C8" s="23">
        <v>14</v>
      </c>
      <c r="D8" s="23">
        <v>8</v>
      </c>
      <c r="E8" s="23">
        <v>7</v>
      </c>
      <c r="F8" s="23">
        <v>4</v>
      </c>
      <c r="G8" s="23">
        <v>4</v>
      </c>
      <c r="H8" s="42">
        <v>4</v>
      </c>
      <c r="I8" s="42">
        <v>10</v>
      </c>
      <c r="J8" s="62">
        <f t="shared" si="1"/>
        <v>69</v>
      </c>
      <c r="K8" s="6">
        <f t="shared" si="0"/>
        <v>79</v>
      </c>
      <c r="L8" s="31">
        <v>4</v>
      </c>
    </row>
    <row r="9" spans="1:12" ht="15.75" x14ac:dyDescent="0.25">
      <c r="A9" s="41" t="str">
        <f>Responses!A9</f>
        <v>Hoar Construction</v>
      </c>
      <c r="B9" s="60">
        <v>28</v>
      </c>
      <c r="C9" s="76">
        <v>14</v>
      </c>
      <c r="D9" s="76">
        <v>8</v>
      </c>
      <c r="E9" s="76">
        <v>8</v>
      </c>
      <c r="F9" s="76">
        <v>4</v>
      </c>
      <c r="G9" s="76">
        <v>4</v>
      </c>
      <c r="H9" s="77">
        <v>4</v>
      </c>
      <c r="I9" s="77">
        <v>10</v>
      </c>
      <c r="J9" s="62">
        <f t="shared" si="1"/>
        <v>70</v>
      </c>
      <c r="K9" s="6">
        <f t="shared" si="0"/>
        <v>80</v>
      </c>
      <c r="L9" s="33">
        <v>5</v>
      </c>
    </row>
    <row r="10" spans="1:12" ht="15.75" x14ac:dyDescent="0.25">
      <c r="A10" s="41" t="str">
        <f>Responses!A10</f>
        <v>J.T. Vaughn Construction</v>
      </c>
      <c r="B10" s="28">
        <v>28</v>
      </c>
      <c r="C10" s="23">
        <v>18</v>
      </c>
      <c r="D10" s="23">
        <v>8</v>
      </c>
      <c r="E10" s="23">
        <v>8</v>
      </c>
      <c r="F10" s="23">
        <v>4</v>
      </c>
      <c r="G10" s="23">
        <v>4</v>
      </c>
      <c r="H10" s="42">
        <v>4</v>
      </c>
      <c r="I10" s="42">
        <v>10</v>
      </c>
      <c r="J10" s="62">
        <f t="shared" si="1"/>
        <v>74</v>
      </c>
      <c r="K10" s="6">
        <f t="shared" si="0"/>
        <v>84</v>
      </c>
      <c r="L10" s="31">
        <v>6</v>
      </c>
    </row>
    <row r="11" spans="1:12" ht="15.75" x14ac:dyDescent="0.25">
      <c r="A11" s="41" t="str">
        <f>Responses!A11</f>
        <v>Manhattan Construction</v>
      </c>
      <c r="B11" s="60">
        <v>24.5</v>
      </c>
      <c r="C11" s="76">
        <v>16</v>
      </c>
      <c r="D11" s="76">
        <v>8</v>
      </c>
      <c r="E11" s="76">
        <v>8</v>
      </c>
      <c r="F11" s="76">
        <v>4</v>
      </c>
      <c r="G11" s="76">
        <v>4</v>
      </c>
      <c r="H11" s="77">
        <v>3.5</v>
      </c>
      <c r="I11" s="77">
        <v>10</v>
      </c>
      <c r="J11" s="62">
        <f t="shared" si="1"/>
        <v>68</v>
      </c>
      <c r="K11" s="6">
        <f t="shared" si="0"/>
        <v>78</v>
      </c>
      <c r="L11" s="33">
        <v>7</v>
      </c>
    </row>
    <row r="12" spans="1:12" ht="15.75" x14ac:dyDescent="0.25">
      <c r="A12" s="41" t="str">
        <f>Responses!A12</f>
        <v>Tellepsen</v>
      </c>
      <c r="B12" s="28">
        <v>28</v>
      </c>
      <c r="C12" s="23">
        <v>16</v>
      </c>
      <c r="D12" s="23">
        <v>8</v>
      </c>
      <c r="E12" s="23">
        <v>9</v>
      </c>
      <c r="F12" s="23">
        <v>4</v>
      </c>
      <c r="G12" s="23">
        <v>4</v>
      </c>
      <c r="H12" s="42">
        <v>4</v>
      </c>
      <c r="I12" s="42">
        <v>10</v>
      </c>
      <c r="J12" s="62">
        <f t="shared" si="1"/>
        <v>73</v>
      </c>
      <c r="K12" s="6">
        <f>SUM(B12:I12)</f>
        <v>83</v>
      </c>
      <c r="L12" s="31">
        <v>8</v>
      </c>
    </row>
    <row r="13" spans="1:12" ht="15.75" x14ac:dyDescent="0.25">
      <c r="A13" s="41" t="str">
        <f>Responses!A13</f>
        <v>Turner Construction Co</v>
      </c>
      <c r="B13" s="60">
        <v>28</v>
      </c>
      <c r="C13" s="76">
        <v>12</v>
      </c>
      <c r="D13" s="76">
        <v>8</v>
      </c>
      <c r="E13" s="76">
        <v>8</v>
      </c>
      <c r="F13" s="76">
        <v>4</v>
      </c>
      <c r="G13" s="76">
        <v>4</v>
      </c>
      <c r="H13" s="77">
        <v>4</v>
      </c>
      <c r="I13" s="77">
        <v>8</v>
      </c>
      <c r="J13" s="62">
        <f t="shared" si="1"/>
        <v>68</v>
      </c>
      <c r="K13" s="6">
        <f>SUM(B13:I13)</f>
        <v>76</v>
      </c>
      <c r="L13" s="33">
        <v>9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B1" workbookViewId="0">
      <selection activeCell="I5" sqref="I5:I13"/>
    </sheetView>
  </sheetViews>
  <sheetFormatPr defaultRowHeight="12.75" x14ac:dyDescent="0.2"/>
  <cols>
    <col min="1" max="1" width="69.28515625" customWidth="1"/>
    <col min="2" max="2" width="8.42578125" style="25" customWidth="1"/>
    <col min="3" max="3" width="9.140625" customWidth="1"/>
    <col min="4" max="4" width="9.85546875" customWidth="1"/>
    <col min="5" max="5" width="9" customWidth="1"/>
    <col min="8" max="9" width="9.140625" style="14"/>
    <col min="10" max="10" width="9.140625" style="68"/>
  </cols>
  <sheetData>
    <row r="1" spans="1:12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2.75" customHeight="1" x14ac:dyDescent="0.2">
      <c r="A2" s="88" t="str">
        <f>Responses!A2</f>
        <v>RFQ730-18042 CMAR UH New Construction Parking Garage 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25.2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65" t="s">
        <v>35</v>
      </c>
      <c r="J4" s="64" t="s">
        <v>36</v>
      </c>
      <c r="K4" s="22" t="s">
        <v>8</v>
      </c>
    </row>
    <row r="5" spans="1:12" ht="16.5" thickTop="1" x14ac:dyDescent="0.2">
      <c r="A5" s="41" t="str">
        <f>Responses!A5</f>
        <v>Austin Commercial LP</v>
      </c>
      <c r="B5" s="76">
        <v>35</v>
      </c>
      <c r="C5" s="76">
        <v>20</v>
      </c>
      <c r="D5" s="76">
        <v>8</v>
      </c>
      <c r="E5" s="76">
        <v>8</v>
      </c>
      <c r="F5" s="76">
        <v>5</v>
      </c>
      <c r="G5" s="77">
        <v>4</v>
      </c>
      <c r="H5" s="77">
        <v>4</v>
      </c>
      <c r="I5" s="77">
        <v>8</v>
      </c>
      <c r="J5" s="82">
        <f>SUM(B5:H5)</f>
        <v>84</v>
      </c>
      <c r="K5" s="6">
        <f t="shared" ref="K5:K11" si="0">SUM(B5:I5)</f>
        <v>92</v>
      </c>
      <c r="L5" s="32">
        <v>1</v>
      </c>
    </row>
    <row r="6" spans="1:12" ht="15.75" x14ac:dyDescent="0.25">
      <c r="A6" s="41" t="str">
        <f>Responses!A6</f>
        <v>Bartlett Cocke General Contractors</v>
      </c>
      <c r="B6" s="81">
        <v>21</v>
      </c>
      <c r="C6" s="81">
        <v>12</v>
      </c>
      <c r="D6" s="81">
        <v>6</v>
      </c>
      <c r="E6" s="81">
        <v>6</v>
      </c>
      <c r="F6" s="81">
        <v>3</v>
      </c>
      <c r="G6" s="82">
        <v>3</v>
      </c>
      <c r="H6" s="82">
        <v>3</v>
      </c>
      <c r="I6" s="82">
        <v>10</v>
      </c>
      <c r="J6" s="82">
        <f t="shared" ref="J6:J13" si="1">SUM(B6:H6)</f>
        <v>54</v>
      </c>
      <c r="K6" s="6">
        <f t="shared" si="0"/>
        <v>64</v>
      </c>
      <c r="L6" s="31">
        <v>2</v>
      </c>
    </row>
    <row r="7" spans="1:12" ht="15.75" x14ac:dyDescent="0.25">
      <c r="A7" s="41" t="str">
        <f>Responses!A7</f>
        <v>Clark Construction</v>
      </c>
      <c r="B7" s="76">
        <v>35</v>
      </c>
      <c r="C7" s="76">
        <v>16</v>
      </c>
      <c r="D7" s="76">
        <v>6</v>
      </c>
      <c r="E7" s="76">
        <v>8</v>
      </c>
      <c r="F7" s="76">
        <v>3</v>
      </c>
      <c r="G7" s="77">
        <v>3</v>
      </c>
      <c r="H7" s="77">
        <v>3</v>
      </c>
      <c r="I7" s="77">
        <v>10</v>
      </c>
      <c r="J7" s="82">
        <f t="shared" si="1"/>
        <v>74</v>
      </c>
      <c r="K7" s="6">
        <f t="shared" si="0"/>
        <v>84</v>
      </c>
      <c r="L7" s="33">
        <v>3</v>
      </c>
    </row>
    <row r="8" spans="1:12" ht="15.75" x14ac:dyDescent="0.25">
      <c r="A8" s="41" t="str">
        <f>Responses!A8</f>
        <v>Flintco-Astatus</v>
      </c>
      <c r="B8" s="81">
        <v>35</v>
      </c>
      <c r="C8" s="81">
        <v>16</v>
      </c>
      <c r="D8" s="81">
        <v>8</v>
      </c>
      <c r="E8" s="81">
        <v>8</v>
      </c>
      <c r="F8" s="81">
        <v>4</v>
      </c>
      <c r="G8" s="82">
        <v>3</v>
      </c>
      <c r="H8" s="82">
        <v>4</v>
      </c>
      <c r="I8" s="82">
        <v>10</v>
      </c>
      <c r="J8" s="82">
        <f t="shared" si="1"/>
        <v>78</v>
      </c>
      <c r="K8" s="6">
        <f t="shared" si="0"/>
        <v>88</v>
      </c>
      <c r="L8" s="31">
        <v>4</v>
      </c>
    </row>
    <row r="9" spans="1:12" ht="15.75" x14ac:dyDescent="0.25">
      <c r="A9" s="41" t="str">
        <f>Responses!A9</f>
        <v>Hoar Construction</v>
      </c>
      <c r="B9" s="76">
        <v>21</v>
      </c>
      <c r="C9" s="76">
        <v>12</v>
      </c>
      <c r="D9" s="76">
        <v>5</v>
      </c>
      <c r="E9" s="76">
        <v>5</v>
      </c>
      <c r="F9" s="76">
        <v>3</v>
      </c>
      <c r="G9" s="77">
        <v>3</v>
      </c>
      <c r="H9" s="77">
        <v>3</v>
      </c>
      <c r="I9" s="77">
        <v>10</v>
      </c>
      <c r="J9" s="82">
        <f t="shared" si="1"/>
        <v>52</v>
      </c>
      <c r="K9" s="6">
        <f t="shared" si="0"/>
        <v>62</v>
      </c>
      <c r="L9" s="33">
        <v>5</v>
      </c>
    </row>
    <row r="10" spans="1:12" ht="15.75" x14ac:dyDescent="0.25">
      <c r="A10" s="41" t="str">
        <f>Responses!A10</f>
        <v>J.T. Vaughn Construction</v>
      </c>
      <c r="B10" s="81">
        <v>21</v>
      </c>
      <c r="C10" s="81">
        <v>12</v>
      </c>
      <c r="D10" s="81">
        <v>2</v>
      </c>
      <c r="E10" s="81">
        <v>5</v>
      </c>
      <c r="F10" s="81">
        <v>3</v>
      </c>
      <c r="G10" s="82">
        <v>3</v>
      </c>
      <c r="H10" s="82">
        <v>4</v>
      </c>
      <c r="I10" s="82">
        <v>10</v>
      </c>
      <c r="J10" s="82">
        <f t="shared" si="1"/>
        <v>50</v>
      </c>
      <c r="K10" s="6">
        <f t="shared" si="0"/>
        <v>60</v>
      </c>
      <c r="L10" s="31">
        <v>6</v>
      </c>
    </row>
    <row r="11" spans="1:12" ht="15.75" x14ac:dyDescent="0.25">
      <c r="A11" s="41" t="str">
        <f>Responses!A11</f>
        <v>Manhattan Construction</v>
      </c>
      <c r="B11" s="76">
        <v>21</v>
      </c>
      <c r="C11" s="76">
        <v>10</v>
      </c>
      <c r="D11" s="76">
        <v>6</v>
      </c>
      <c r="E11" s="76">
        <v>6</v>
      </c>
      <c r="F11" s="76">
        <v>3</v>
      </c>
      <c r="G11" s="77">
        <v>2.5</v>
      </c>
      <c r="H11" s="77">
        <v>2.5</v>
      </c>
      <c r="I11" s="77">
        <v>10</v>
      </c>
      <c r="J11" s="82">
        <f t="shared" si="1"/>
        <v>51</v>
      </c>
      <c r="K11" s="6">
        <f t="shared" si="0"/>
        <v>61</v>
      </c>
      <c r="L11" s="33">
        <v>7</v>
      </c>
    </row>
    <row r="12" spans="1:12" ht="15.75" x14ac:dyDescent="0.25">
      <c r="A12" s="41" t="str">
        <f>Responses!A12</f>
        <v>Tellepsen</v>
      </c>
      <c r="B12" s="81">
        <v>35</v>
      </c>
      <c r="C12" s="81">
        <v>12</v>
      </c>
      <c r="D12" s="81">
        <v>8</v>
      </c>
      <c r="E12" s="81">
        <v>8</v>
      </c>
      <c r="F12" s="81">
        <v>4</v>
      </c>
      <c r="G12" s="82">
        <v>4</v>
      </c>
      <c r="H12" s="82">
        <v>4</v>
      </c>
      <c r="I12" s="82">
        <v>10</v>
      </c>
      <c r="J12" s="82">
        <f t="shared" si="1"/>
        <v>75</v>
      </c>
      <c r="K12" s="6">
        <f>SUM(B12:I12)</f>
        <v>85</v>
      </c>
      <c r="L12" s="31">
        <v>8</v>
      </c>
    </row>
    <row r="13" spans="1:12" ht="15.75" x14ac:dyDescent="0.25">
      <c r="A13" s="41" t="str">
        <f>Responses!A13</f>
        <v>Turner Construction Co</v>
      </c>
      <c r="B13" s="76">
        <v>35</v>
      </c>
      <c r="C13" s="76">
        <v>16</v>
      </c>
      <c r="D13" s="76">
        <v>8</v>
      </c>
      <c r="E13" s="76">
        <v>8</v>
      </c>
      <c r="F13" s="76">
        <v>5</v>
      </c>
      <c r="G13" s="77">
        <v>5</v>
      </c>
      <c r="H13" s="77">
        <v>4</v>
      </c>
      <c r="I13" s="77">
        <v>8</v>
      </c>
      <c r="J13" s="82">
        <f t="shared" si="1"/>
        <v>81</v>
      </c>
      <c r="K13" s="6">
        <f>SUM(B13:I13)</f>
        <v>89</v>
      </c>
      <c r="L13" s="33">
        <v>9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B1" workbookViewId="0">
      <selection activeCell="H27" sqref="H27"/>
    </sheetView>
  </sheetViews>
  <sheetFormatPr defaultRowHeight="12.75" x14ac:dyDescent="0.2"/>
  <cols>
    <col min="1" max="1" width="70.42578125" customWidth="1"/>
    <col min="2" max="2" width="7.7109375" style="25" customWidth="1"/>
    <col min="3" max="3" width="8.140625" customWidth="1"/>
    <col min="4" max="4" width="7.85546875" customWidth="1"/>
    <col min="5" max="5" width="9.42578125" customWidth="1"/>
    <col min="8" max="9" width="9.140625" style="14"/>
    <col min="10" max="10" width="9.140625" style="68"/>
  </cols>
  <sheetData>
    <row r="1" spans="1:12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2.75" customHeight="1" x14ac:dyDescent="0.2">
      <c r="A2" s="88" t="str">
        <f>Responses!A2</f>
        <v>RFQ730-18042 CMAR UH New Construction Parking Garage 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25.2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65" t="s">
        <v>35</v>
      </c>
      <c r="J4" s="64" t="s">
        <v>36</v>
      </c>
      <c r="K4" s="22" t="s">
        <v>8</v>
      </c>
    </row>
    <row r="5" spans="1:12" ht="16.5" thickTop="1" x14ac:dyDescent="0.2">
      <c r="A5" s="41" t="str">
        <f>Responses!A5</f>
        <v>Austin Commercial LP</v>
      </c>
      <c r="B5" s="76">
        <v>28</v>
      </c>
      <c r="C5" s="76">
        <v>12</v>
      </c>
      <c r="D5" s="76">
        <v>6</v>
      </c>
      <c r="E5" s="76">
        <v>6</v>
      </c>
      <c r="F5" s="76">
        <v>3</v>
      </c>
      <c r="G5" s="77">
        <v>3</v>
      </c>
      <c r="H5" s="77">
        <v>3</v>
      </c>
      <c r="I5" s="77">
        <v>8</v>
      </c>
      <c r="J5" s="82">
        <f>SUM(B5:H5)</f>
        <v>61</v>
      </c>
      <c r="K5" s="6">
        <f t="shared" ref="K5:K11" si="0">SUM(B5:I5)</f>
        <v>69</v>
      </c>
      <c r="L5" s="32">
        <v>1</v>
      </c>
    </row>
    <row r="6" spans="1:12" ht="15.75" x14ac:dyDescent="0.25">
      <c r="A6" s="41" t="str">
        <f>Responses!A6</f>
        <v>Bartlett Cocke General Contractors</v>
      </c>
      <c r="B6" s="81">
        <v>21</v>
      </c>
      <c r="C6" s="81">
        <v>12</v>
      </c>
      <c r="D6" s="81">
        <v>6</v>
      </c>
      <c r="E6" s="81">
        <v>6</v>
      </c>
      <c r="F6" s="81">
        <v>3</v>
      </c>
      <c r="G6" s="82">
        <v>3</v>
      </c>
      <c r="H6" s="82">
        <v>3</v>
      </c>
      <c r="I6" s="82">
        <v>10</v>
      </c>
      <c r="J6" s="82">
        <f t="shared" ref="J6:J13" si="1">SUM(B6:H6)</f>
        <v>54</v>
      </c>
      <c r="K6" s="6">
        <f t="shared" si="0"/>
        <v>64</v>
      </c>
      <c r="L6" s="31">
        <v>2</v>
      </c>
    </row>
    <row r="7" spans="1:12" ht="15.75" x14ac:dyDescent="0.25">
      <c r="A7" s="41" t="str">
        <f>Responses!A7</f>
        <v>Clark Construction</v>
      </c>
      <c r="B7" s="76">
        <v>28</v>
      </c>
      <c r="C7" s="76">
        <v>12</v>
      </c>
      <c r="D7" s="76">
        <v>6</v>
      </c>
      <c r="E7" s="76">
        <v>6</v>
      </c>
      <c r="F7" s="76">
        <v>3</v>
      </c>
      <c r="G7" s="77">
        <v>3</v>
      </c>
      <c r="H7" s="77">
        <v>3</v>
      </c>
      <c r="I7" s="77">
        <v>10</v>
      </c>
      <c r="J7" s="82">
        <f t="shared" si="1"/>
        <v>61</v>
      </c>
      <c r="K7" s="6">
        <f t="shared" si="0"/>
        <v>71</v>
      </c>
      <c r="L7" s="33">
        <v>3</v>
      </c>
    </row>
    <row r="8" spans="1:12" ht="15.75" x14ac:dyDescent="0.25">
      <c r="A8" s="41" t="str">
        <f>Responses!A8</f>
        <v>Flintco-Astatus</v>
      </c>
      <c r="B8" s="81">
        <v>24.5</v>
      </c>
      <c r="C8" s="81">
        <v>12</v>
      </c>
      <c r="D8" s="81">
        <v>6</v>
      </c>
      <c r="E8" s="81">
        <v>6</v>
      </c>
      <c r="F8" s="81">
        <v>3</v>
      </c>
      <c r="G8" s="82">
        <v>3</v>
      </c>
      <c r="H8" s="82">
        <v>3</v>
      </c>
      <c r="I8" s="82">
        <v>10</v>
      </c>
      <c r="J8" s="82">
        <f t="shared" si="1"/>
        <v>57.5</v>
      </c>
      <c r="K8" s="6">
        <f t="shared" si="0"/>
        <v>67.5</v>
      </c>
      <c r="L8" s="31">
        <v>4</v>
      </c>
    </row>
    <row r="9" spans="1:12" ht="15.75" x14ac:dyDescent="0.25">
      <c r="A9" s="41" t="str">
        <f>Responses!A9</f>
        <v>Hoar Construction</v>
      </c>
      <c r="B9" s="76">
        <v>19.600000000000001</v>
      </c>
      <c r="C9" s="76">
        <v>12</v>
      </c>
      <c r="D9" s="76">
        <v>6</v>
      </c>
      <c r="E9" s="76">
        <v>6</v>
      </c>
      <c r="F9" s="76">
        <v>3</v>
      </c>
      <c r="G9" s="77">
        <v>3</v>
      </c>
      <c r="H9" s="77">
        <v>3</v>
      </c>
      <c r="I9" s="77">
        <v>10</v>
      </c>
      <c r="J9" s="82">
        <f t="shared" si="1"/>
        <v>52.6</v>
      </c>
      <c r="K9" s="6">
        <f t="shared" si="0"/>
        <v>62.6</v>
      </c>
      <c r="L9" s="33">
        <v>5</v>
      </c>
    </row>
    <row r="10" spans="1:12" ht="15.75" x14ac:dyDescent="0.25">
      <c r="A10" s="41" t="str">
        <f>Responses!A10</f>
        <v>J.T. Vaughn Construction</v>
      </c>
      <c r="B10" s="81">
        <v>24.5</v>
      </c>
      <c r="C10" s="81">
        <v>12</v>
      </c>
      <c r="D10" s="81">
        <v>6</v>
      </c>
      <c r="E10" s="81">
        <v>6</v>
      </c>
      <c r="F10" s="81">
        <v>3</v>
      </c>
      <c r="G10" s="82">
        <v>3</v>
      </c>
      <c r="H10" s="82">
        <v>3</v>
      </c>
      <c r="I10" s="82">
        <v>10</v>
      </c>
      <c r="J10" s="82">
        <f t="shared" si="1"/>
        <v>57.5</v>
      </c>
      <c r="K10" s="6">
        <f t="shared" si="0"/>
        <v>67.5</v>
      </c>
      <c r="L10" s="31">
        <v>6</v>
      </c>
    </row>
    <row r="11" spans="1:12" ht="15.75" x14ac:dyDescent="0.25">
      <c r="A11" s="41" t="str">
        <f>Responses!A11</f>
        <v>Manhattan Construction</v>
      </c>
      <c r="B11" s="76">
        <v>21</v>
      </c>
      <c r="C11" s="76">
        <v>12</v>
      </c>
      <c r="D11" s="76">
        <v>6</v>
      </c>
      <c r="E11" s="76">
        <v>6</v>
      </c>
      <c r="F11" s="76">
        <v>3</v>
      </c>
      <c r="G11" s="77">
        <v>3</v>
      </c>
      <c r="H11" s="77">
        <v>3</v>
      </c>
      <c r="I11" s="77">
        <v>10</v>
      </c>
      <c r="J11" s="82">
        <f t="shared" si="1"/>
        <v>54</v>
      </c>
      <c r="K11" s="6">
        <f t="shared" si="0"/>
        <v>64</v>
      </c>
      <c r="L11" s="33">
        <v>7</v>
      </c>
    </row>
    <row r="12" spans="1:12" ht="15.75" x14ac:dyDescent="0.25">
      <c r="A12" s="41" t="str">
        <f>Responses!A12</f>
        <v>Tellepsen</v>
      </c>
      <c r="B12" s="81">
        <v>28</v>
      </c>
      <c r="C12" s="81">
        <v>12</v>
      </c>
      <c r="D12" s="81">
        <v>6</v>
      </c>
      <c r="E12" s="81">
        <v>6</v>
      </c>
      <c r="F12" s="81">
        <v>3</v>
      </c>
      <c r="G12" s="82">
        <v>3</v>
      </c>
      <c r="H12" s="82">
        <v>3</v>
      </c>
      <c r="I12" s="82">
        <v>10</v>
      </c>
      <c r="J12" s="82">
        <f t="shared" si="1"/>
        <v>61</v>
      </c>
      <c r="K12" s="6">
        <f>SUM(B12:I12)</f>
        <v>71</v>
      </c>
      <c r="L12" s="31">
        <v>8</v>
      </c>
    </row>
    <row r="13" spans="1:12" ht="15.75" x14ac:dyDescent="0.25">
      <c r="A13" s="41" t="str">
        <f>Responses!A13</f>
        <v>Turner Construction Co</v>
      </c>
      <c r="B13" s="76">
        <v>21</v>
      </c>
      <c r="C13" s="76">
        <v>12</v>
      </c>
      <c r="D13" s="76">
        <v>6</v>
      </c>
      <c r="E13" s="76">
        <v>6</v>
      </c>
      <c r="F13" s="76">
        <v>3</v>
      </c>
      <c r="G13" s="77">
        <v>3</v>
      </c>
      <c r="H13" s="77">
        <v>3</v>
      </c>
      <c r="I13" s="77">
        <v>8</v>
      </c>
      <c r="J13" s="82">
        <f t="shared" si="1"/>
        <v>54</v>
      </c>
      <c r="K13" s="6">
        <f>SUM(B13:I13)</f>
        <v>62</v>
      </c>
      <c r="L13" s="33">
        <v>9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B1" workbookViewId="0">
      <selection activeCell="I5" sqref="I5:I13"/>
    </sheetView>
  </sheetViews>
  <sheetFormatPr defaultRowHeight="12.75" x14ac:dyDescent="0.2"/>
  <cols>
    <col min="1" max="1" width="59.42578125" customWidth="1"/>
    <col min="2" max="2" width="8.140625" style="25" customWidth="1"/>
    <col min="3" max="4" width="7" customWidth="1"/>
    <col min="5" max="5" width="9.28515625" customWidth="1"/>
    <col min="8" max="9" width="9.140625" style="14"/>
    <col min="10" max="10" width="9.140625" style="68"/>
  </cols>
  <sheetData>
    <row r="1" spans="1:12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2.75" customHeight="1" x14ac:dyDescent="0.2">
      <c r="A2" s="88" t="str">
        <f>Responses!A2</f>
        <v>RFQ730-18042 CMAR UH New Construction Parking Garage 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25.2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65" t="s">
        <v>35</v>
      </c>
      <c r="J4" s="64" t="s">
        <v>36</v>
      </c>
      <c r="K4" s="22" t="s">
        <v>8</v>
      </c>
    </row>
    <row r="5" spans="1:12" ht="16.5" thickTop="1" x14ac:dyDescent="0.2">
      <c r="A5" s="41" t="str">
        <f>Responses!A5</f>
        <v>Austin Commercial LP</v>
      </c>
      <c r="B5" s="76">
        <v>23.1</v>
      </c>
      <c r="C5" s="76">
        <v>14</v>
      </c>
      <c r="D5" s="76">
        <v>7</v>
      </c>
      <c r="E5" s="76">
        <v>7</v>
      </c>
      <c r="F5" s="76">
        <v>3.5</v>
      </c>
      <c r="G5" s="77">
        <v>3.3</v>
      </c>
      <c r="H5" s="77">
        <v>3.5</v>
      </c>
      <c r="I5" s="77">
        <v>8</v>
      </c>
      <c r="J5" s="82">
        <f>SUM(B5:H5)</f>
        <v>61.4</v>
      </c>
      <c r="K5" s="6">
        <f t="shared" ref="K5:K11" si="0">SUM(B5:I5)</f>
        <v>69.400000000000006</v>
      </c>
      <c r="L5" s="32">
        <v>1</v>
      </c>
    </row>
    <row r="6" spans="1:12" ht="15.75" x14ac:dyDescent="0.25">
      <c r="A6" s="41" t="str">
        <f>Responses!A6</f>
        <v>Bartlett Cocke General Contractors</v>
      </c>
      <c r="B6" s="81">
        <v>23.1</v>
      </c>
      <c r="C6" s="81">
        <v>12.8</v>
      </c>
      <c r="D6" s="81">
        <v>6.4</v>
      </c>
      <c r="E6" s="81">
        <v>6.4</v>
      </c>
      <c r="F6" s="81">
        <v>3.3</v>
      </c>
      <c r="G6" s="82">
        <v>3.5</v>
      </c>
      <c r="H6" s="82">
        <v>3.5</v>
      </c>
      <c r="I6" s="82">
        <v>10</v>
      </c>
      <c r="J6" s="82">
        <f t="shared" ref="J6:J13" si="1">SUM(B6:H6)</f>
        <v>59</v>
      </c>
      <c r="K6" s="6">
        <f t="shared" si="0"/>
        <v>69</v>
      </c>
      <c r="L6" s="31">
        <v>2</v>
      </c>
    </row>
    <row r="7" spans="1:12" ht="15.75" x14ac:dyDescent="0.25">
      <c r="A7" s="41" t="str">
        <f>Responses!A7</f>
        <v>Clark Construction</v>
      </c>
      <c r="B7" s="76">
        <v>23.1</v>
      </c>
      <c r="C7" s="76">
        <v>12</v>
      </c>
      <c r="D7" s="76">
        <v>7</v>
      </c>
      <c r="E7" s="76">
        <v>6.6</v>
      </c>
      <c r="F7" s="76">
        <v>3.2</v>
      </c>
      <c r="G7" s="77">
        <v>3.8</v>
      </c>
      <c r="H7" s="77">
        <v>3</v>
      </c>
      <c r="I7" s="77">
        <v>10</v>
      </c>
      <c r="J7" s="82">
        <f t="shared" si="1"/>
        <v>58.7</v>
      </c>
      <c r="K7" s="6">
        <f t="shared" si="0"/>
        <v>68.7</v>
      </c>
      <c r="L7" s="33">
        <v>3</v>
      </c>
    </row>
    <row r="8" spans="1:12" ht="15.75" x14ac:dyDescent="0.25">
      <c r="A8" s="41" t="str">
        <f>Responses!A8</f>
        <v>Flintco-Astatus</v>
      </c>
      <c r="B8" s="81">
        <v>22.4</v>
      </c>
      <c r="C8" s="81">
        <v>12.8</v>
      </c>
      <c r="D8" s="81">
        <v>7</v>
      </c>
      <c r="E8" s="81">
        <v>7</v>
      </c>
      <c r="F8" s="81">
        <v>3.5</v>
      </c>
      <c r="G8" s="82">
        <v>3.2</v>
      </c>
      <c r="H8" s="82">
        <v>3.25</v>
      </c>
      <c r="I8" s="82">
        <v>10</v>
      </c>
      <c r="J8" s="82">
        <f t="shared" si="1"/>
        <v>59.150000000000006</v>
      </c>
      <c r="K8" s="6">
        <f t="shared" si="0"/>
        <v>69.150000000000006</v>
      </c>
      <c r="L8" s="31">
        <v>4</v>
      </c>
    </row>
    <row r="9" spans="1:12" ht="15.75" x14ac:dyDescent="0.25">
      <c r="A9" s="41" t="str">
        <f>Responses!A9</f>
        <v>Hoar Construction</v>
      </c>
      <c r="B9" s="76">
        <v>21</v>
      </c>
      <c r="C9" s="76">
        <v>13.2</v>
      </c>
      <c r="D9" s="76">
        <v>7</v>
      </c>
      <c r="E9" s="76">
        <v>6.8</v>
      </c>
      <c r="F9" s="76">
        <v>3.4</v>
      </c>
      <c r="G9" s="77">
        <v>3.4</v>
      </c>
      <c r="H9" s="77">
        <v>3.4</v>
      </c>
      <c r="I9" s="77">
        <v>10</v>
      </c>
      <c r="J9" s="82">
        <f t="shared" si="1"/>
        <v>58.199999999999996</v>
      </c>
      <c r="K9" s="6">
        <f t="shared" si="0"/>
        <v>68.199999999999989</v>
      </c>
      <c r="L9" s="33">
        <v>5</v>
      </c>
    </row>
    <row r="10" spans="1:12" ht="15.75" x14ac:dyDescent="0.25">
      <c r="A10" s="41" t="str">
        <f>Responses!A10</f>
        <v>J.T. Vaughn Construction</v>
      </c>
      <c r="B10" s="81">
        <v>24.5</v>
      </c>
      <c r="C10" s="81">
        <v>16</v>
      </c>
      <c r="D10" s="81">
        <v>7</v>
      </c>
      <c r="E10" s="81">
        <v>8</v>
      </c>
      <c r="F10" s="81">
        <v>3.4</v>
      </c>
      <c r="G10" s="82">
        <v>4</v>
      </c>
      <c r="H10" s="82">
        <v>4</v>
      </c>
      <c r="I10" s="82">
        <v>10</v>
      </c>
      <c r="J10" s="82">
        <f t="shared" si="1"/>
        <v>66.900000000000006</v>
      </c>
      <c r="K10" s="6">
        <f t="shared" si="0"/>
        <v>76.900000000000006</v>
      </c>
      <c r="L10" s="31">
        <v>6</v>
      </c>
    </row>
    <row r="11" spans="1:12" ht="15.75" x14ac:dyDescent="0.25">
      <c r="A11" s="41" t="str">
        <f>Responses!A11</f>
        <v>Manhattan Construction</v>
      </c>
      <c r="B11" s="76">
        <v>26.6</v>
      </c>
      <c r="C11" s="76">
        <v>13.2</v>
      </c>
      <c r="D11" s="76">
        <v>7</v>
      </c>
      <c r="E11" s="76">
        <v>7</v>
      </c>
      <c r="F11" s="76">
        <v>3.2</v>
      </c>
      <c r="G11" s="77">
        <v>3.5</v>
      </c>
      <c r="H11" s="77">
        <v>3.3</v>
      </c>
      <c r="I11" s="77">
        <v>10</v>
      </c>
      <c r="J11" s="82">
        <f t="shared" si="1"/>
        <v>63.8</v>
      </c>
      <c r="K11" s="6">
        <f t="shared" si="0"/>
        <v>73.8</v>
      </c>
      <c r="L11" s="33">
        <v>7</v>
      </c>
    </row>
    <row r="12" spans="1:12" ht="15.75" x14ac:dyDescent="0.25">
      <c r="A12" s="41" t="str">
        <f>Responses!A12</f>
        <v>Tellepsen</v>
      </c>
      <c r="B12" s="81">
        <v>25.9</v>
      </c>
      <c r="C12" s="81">
        <v>14</v>
      </c>
      <c r="D12" s="81">
        <v>7.5</v>
      </c>
      <c r="E12" s="81">
        <v>7</v>
      </c>
      <c r="F12" s="81">
        <v>3.5</v>
      </c>
      <c r="G12" s="82">
        <v>3.5</v>
      </c>
      <c r="H12" s="82">
        <v>3.5</v>
      </c>
      <c r="I12" s="82">
        <v>10</v>
      </c>
      <c r="J12" s="82">
        <f t="shared" si="1"/>
        <v>64.900000000000006</v>
      </c>
      <c r="K12" s="6">
        <f>SUM(B12:I12)</f>
        <v>74.900000000000006</v>
      </c>
      <c r="L12" s="31">
        <v>8</v>
      </c>
    </row>
    <row r="13" spans="1:12" ht="15.75" x14ac:dyDescent="0.25">
      <c r="A13" s="41" t="str">
        <f>Responses!A13</f>
        <v>Turner Construction Co</v>
      </c>
      <c r="B13" s="76">
        <v>22.75</v>
      </c>
      <c r="C13" s="76">
        <v>13</v>
      </c>
      <c r="D13" s="76">
        <v>7</v>
      </c>
      <c r="E13" s="76">
        <v>7</v>
      </c>
      <c r="F13" s="76">
        <v>3.5</v>
      </c>
      <c r="G13" s="77">
        <v>3.75</v>
      </c>
      <c r="H13" s="77">
        <v>3.25</v>
      </c>
      <c r="I13" s="77">
        <v>8</v>
      </c>
      <c r="J13" s="82">
        <f t="shared" si="1"/>
        <v>60.25</v>
      </c>
      <c r="K13" s="6">
        <f>SUM(B13:I13)</f>
        <v>68.25</v>
      </c>
      <c r="L13" s="33">
        <v>9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H19" sqref="H19"/>
    </sheetView>
  </sheetViews>
  <sheetFormatPr defaultRowHeight="12.75" x14ac:dyDescent="0.2"/>
  <cols>
    <col min="1" max="1" width="58" customWidth="1"/>
    <col min="2" max="2" width="9.140625" style="25"/>
    <col min="8" max="9" width="9.140625" style="14"/>
    <col min="10" max="10" width="9.140625" style="68"/>
  </cols>
  <sheetData>
    <row r="1" spans="1:12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5.75" customHeight="1" x14ac:dyDescent="0.2">
      <c r="A2" s="88" t="str">
        <f>Responses!A2</f>
        <v>RFQ730-18042 CMAR UH New Construction Parking Garage 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25.2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65" t="s">
        <v>35</v>
      </c>
      <c r="J4" s="64" t="s">
        <v>36</v>
      </c>
      <c r="K4" s="22" t="s">
        <v>8</v>
      </c>
    </row>
    <row r="5" spans="1:12" ht="16.5" thickTop="1" x14ac:dyDescent="0.2">
      <c r="A5" s="41" t="str">
        <f>Responses!A5</f>
        <v>Austin Commercial LP</v>
      </c>
      <c r="B5" s="76">
        <v>28</v>
      </c>
      <c r="C5" s="76">
        <v>16</v>
      </c>
      <c r="D5" s="76">
        <v>7</v>
      </c>
      <c r="E5" s="76">
        <v>7</v>
      </c>
      <c r="F5" s="76">
        <v>3.5</v>
      </c>
      <c r="G5" s="77">
        <v>3.5</v>
      </c>
      <c r="H5" s="77">
        <v>3.5</v>
      </c>
      <c r="I5" s="77">
        <v>8</v>
      </c>
      <c r="J5" s="82">
        <f>SUM(B5:H5)</f>
        <v>68.5</v>
      </c>
      <c r="K5" s="6">
        <f t="shared" ref="K5:K11" si="0">SUM(B5:I5)</f>
        <v>76.5</v>
      </c>
      <c r="L5" s="32">
        <v>1</v>
      </c>
    </row>
    <row r="6" spans="1:12" ht="15.75" x14ac:dyDescent="0.25">
      <c r="A6" s="41" t="str">
        <f>Responses!A6</f>
        <v>Bartlett Cocke General Contractors</v>
      </c>
      <c r="B6" s="81">
        <v>22.75</v>
      </c>
      <c r="C6" s="81">
        <v>14</v>
      </c>
      <c r="D6" s="81">
        <v>7</v>
      </c>
      <c r="E6" s="81">
        <v>7</v>
      </c>
      <c r="F6" s="81">
        <v>3.75</v>
      </c>
      <c r="G6" s="82">
        <v>3.5</v>
      </c>
      <c r="H6" s="82">
        <v>3.5</v>
      </c>
      <c r="I6" s="82">
        <v>10</v>
      </c>
      <c r="J6" s="82">
        <f t="shared" ref="J6:J13" si="1">SUM(B6:H6)</f>
        <v>61.5</v>
      </c>
      <c r="K6" s="6">
        <f t="shared" si="0"/>
        <v>71.5</v>
      </c>
      <c r="L6" s="31">
        <v>2</v>
      </c>
    </row>
    <row r="7" spans="1:12" ht="15.75" x14ac:dyDescent="0.25">
      <c r="A7" s="41" t="str">
        <f>Responses!A7</f>
        <v>Clark Construction</v>
      </c>
      <c r="B7" s="76">
        <v>22.75</v>
      </c>
      <c r="C7" s="76">
        <v>16</v>
      </c>
      <c r="D7" s="76">
        <v>7</v>
      </c>
      <c r="E7" s="76">
        <v>7</v>
      </c>
      <c r="F7" s="76">
        <v>3.5</v>
      </c>
      <c r="G7" s="77">
        <v>3.5</v>
      </c>
      <c r="H7" s="77">
        <v>3.5</v>
      </c>
      <c r="I7" s="77">
        <v>10</v>
      </c>
      <c r="J7" s="82">
        <f t="shared" si="1"/>
        <v>63.25</v>
      </c>
      <c r="K7" s="6">
        <f t="shared" si="0"/>
        <v>73.25</v>
      </c>
      <c r="L7" s="33">
        <v>3</v>
      </c>
    </row>
    <row r="8" spans="1:12" ht="15.75" x14ac:dyDescent="0.25">
      <c r="A8" s="41" t="str">
        <f>Responses!A8</f>
        <v>Flintco-Astatus</v>
      </c>
      <c r="B8" s="81">
        <v>22.75</v>
      </c>
      <c r="C8" s="81">
        <v>14</v>
      </c>
      <c r="D8" s="81">
        <v>7</v>
      </c>
      <c r="E8" s="81">
        <v>7</v>
      </c>
      <c r="F8" s="81">
        <v>3.5</v>
      </c>
      <c r="G8" s="82">
        <v>3.5</v>
      </c>
      <c r="H8" s="82">
        <v>3.5</v>
      </c>
      <c r="I8" s="82">
        <v>10</v>
      </c>
      <c r="J8" s="82">
        <f t="shared" si="1"/>
        <v>61.25</v>
      </c>
      <c r="K8" s="6">
        <f t="shared" si="0"/>
        <v>71.25</v>
      </c>
      <c r="L8" s="31">
        <v>4</v>
      </c>
    </row>
    <row r="9" spans="1:12" ht="15.75" x14ac:dyDescent="0.25">
      <c r="A9" s="41" t="str">
        <f>Responses!A9</f>
        <v>Hoar Construction</v>
      </c>
      <c r="B9" s="76">
        <v>26.25</v>
      </c>
      <c r="C9" s="76">
        <v>14</v>
      </c>
      <c r="D9" s="76">
        <v>7</v>
      </c>
      <c r="E9" s="76">
        <v>7</v>
      </c>
      <c r="F9" s="76">
        <v>3.5</v>
      </c>
      <c r="G9" s="77">
        <v>3.5</v>
      </c>
      <c r="H9" s="77">
        <v>3.5</v>
      </c>
      <c r="I9" s="77">
        <v>10</v>
      </c>
      <c r="J9" s="82">
        <f t="shared" si="1"/>
        <v>64.75</v>
      </c>
      <c r="K9" s="6">
        <f t="shared" si="0"/>
        <v>74.75</v>
      </c>
      <c r="L9" s="33">
        <v>5</v>
      </c>
    </row>
    <row r="10" spans="1:12" ht="15.75" x14ac:dyDescent="0.25">
      <c r="A10" s="41" t="str">
        <f>Responses!A10</f>
        <v>J.T. Vaughn Construction</v>
      </c>
      <c r="B10" s="81">
        <v>29.75</v>
      </c>
      <c r="C10" s="81">
        <v>15</v>
      </c>
      <c r="D10" s="81">
        <v>7</v>
      </c>
      <c r="E10" s="81">
        <v>7.5</v>
      </c>
      <c r="F10" s="81">
        <v>3.5</v>
      </c>
      <c r="G10" s="82">
        <v>3.75</v>
      </c>
      <c r="H10" s="82">
        <v>3.5</v>
      </c>
      <c r="I10" s="82">
        <v>10</v>
      </c>
      <c r="J10" s="82">
        <f t="shared" si="1"/>
        <v>70</v>
      </c>
      <c r="K10" s="6">
        <f t="shared" si="0"/>
        <v>80</v>
      </c>
      <c r="L10" s="31">
        <v>6</v>
      </c>
    </row>
    <row r="11" spans="1:12" ht="15.75" x14ac:dyDescent="0.25">
      <c r="A11" s="41" t="str">
        <f>Responses!A11</f>
        <v>Manhattan Construction</v>
      </c>
      <c r="B11" s="76">
        <v>22.75</v>
      </c>
      <c r="C11" s="76">
        <v>13</v>
      </c>
      <c r="D11" s="76">
        <v>7</v>
      </c>
      <c r="E11" s="76">
        <v>7</v>
      </c>
      <c r="F11" s="76">
        <v>3.5</v>
      </c>
      <c r="G11" s="77">
        <v>3.5</v>
      </c>
      <c r="H11" s="77">
        <v>3.5</v>
      </c>
      <c r="I11" s="77">
        <v>10</v>
      </c>
      <c r="J11" s="82">
        <f t="shared" si="1"/>
        <v>60.25</v>
      </c>
      <c r="K11" s="6">
        <f t="shared" si="0"/>
        <v>70.25</v>
      </c>
      <c r="L11" s="33">
        <v>7</v>
      </c>
    </row>
    <row r="12" spans="1:12" ht="15.75" x14ac:dyDescent="0.25">
      <c r="A12" s="41" t="str">
        <f>Responses!A12</f>
        <v>Tellepsen</v>
      </c>
      <c r="B12" s="81">
        <v>29.75</v>
      </c>
      <c r="C12" s="81">
        <v>15</v>
      </c>
      <c r="D12" s="81">
        <v>7</v>
      </c>
      <c r="E12" s="81">
        <v>7.5</v>
      </c>
      <c r="F12" s="81">
        <v>3.5</v>
      </c>
      <c r="G12" s="82">
        <v>3.5</v>
      </c>
      <c r="H12" s="82">
        <v>3.5</v>
      </c>
      <c r="I12" s="82">
        <v>10</v>
      </c>
      <c r="J12" s="82">
        <f t="shared" si="1"/>
        <v>69.75</v>
      </c>
      <c r="K12" s="6">
        <f>SUM(B12:I12)</f>
        <v>79.75</v>
      </c>
      <c r="L12" s="31">
        <v>8</v>
      </c>
    </row>
    <row r="13" spans="1:12" ht="15.75" x14ac:dyDescent="0.25">
      <c r="A13" s="41" t="str">
        <f>Responses!A13</f>
        <v>Turner Construction Co</v>
      </c>
      <c r="B13" s="76">
        <v>24.5</v>
      </c>
      <c r="C13" s="76">
        <v>14</v>
      </c>
      <c r="D13" s="76">
        <v>7</v>
      </c>
      <c r="E13" s="76">
        <v>7</v>
      </c>
      <c r="F13" s="76">
        <v>3.5</v>
      </c>
      <c r="G13" s="77">
        <v>3.5</v>
      </c>
      <c r="H13" s="77">
        <v>3.5</v>
      </c>
      <c r="I13" s="77">
        <v>8</v>
      </c>
      <c r="J13" s="82">
        <f t="shared" si="1"/>
        <v>63</v>
      </c>
      <c r="K13" s="6">
        <f>SUM(B13:I13)</f>
        <v>71</v>
      </c>
      <c r="L13" s="33">
        <v>9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D9" sqref="D9"/>
    </sheetView>
  </sheetViews>
  <sheetFormatPr defaultRowHeight="12.75" x14ac:dyDescent="0.2"/>
  <cols>
    <col min="1" max="1" width="47.140625" customWidth="1"/>
    <col min="8" max="8" width="19.7109375" customWidth="1"/>
    <col min="9" max="9" width="14.85546875" customWidth="1"/>
  </cols>
  <sheetData>
    <row r="1" spans="1:11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68"/>
      <c r="K1" s="68"/>
    </row>
    <row r="2" spans="1:11" x14ac:dyDescent="0.2">
      <c r="A2" s="88" t="str">
        <f>Responses!A2</f>
        <v>RFQ730-18042 CMAR UH New Construction Parking Garage 6</v>
      </c>
      <c r="B2" s="89"/>
      <c r="C2" s="89"/>
      <c r="D2" s="89"/>
      <c r="E2" s="89"/>
      <c r="F2" s="89"/>
      <c r="G2" s="89"/>
      <c r="H2" s="89"/>
      <c r="I2" s="89"/>
      <c r="J2" s="68"/>
      <c r="K2" s="68"/>
    </row>
    <row r="3" spans="1:11" ht="15.75" thickBot="1" x14ac:dyDescent="0.25">
      <c r="A3" s="69"/>
      <c r="B3" s="69"/>
      <c r="C3" s="69"/>
      <c r="D3" s="69"/>
      <c r="E3" s="69"/>
      <c r="F3" s="69"/>
      <c r="G3" s="69"/>
      <c r="H3" s="72"/>
      <c r="I3" s="72"/>
      <c r="J3" s="68"/>
      <c r="K3" s="68"/>
    </row>
    <row r="4" spans="1:11" ht="72.75" thickBot="1" x14ac:dyDescent="0.25">
      <c r="A4" s="3" t="s">
        <v>2</v>
      </c>
      <c r="B4" s="12" t="s">
        <v>56</v>
      </c>
      <c r="C4" s="12" t="s">
        <v>57</v>
      </c>
      <c r="D4" s="12" t="s">
        <v>58</v>
      </c>
      <c r="E4" s="12" t="s">
        <v>59</v>
      </c>
      <c r="F4" s="12" t="s">
        <v>60</v>
      </c>
      <c r="G4" s="12" t="s">
        <v>61</v>
      </c>
      <c r="H4" s="13" t="s">
        <v>3</v>
      </c>
      <c r="I4" s="2" t="s">
        <v>1</v>
      </c>
      <c r="J4" s="68"/>
      <c r="K4" s="68"/>
    </row>
    <row r="5" spans="1:11" s="50" customFormat="1" ht="15.75" x14ac:dyDescent="0.2">
      <c r="A5" s="51" t="str">
        <f>Responses!A5</f>
        <v>Austin Commercial LP</v>
      </c>
      <c r="B5" s="44">
        <f>'1'!J5</f>
        <v>76.5</v>
      </c>
      <c r="C5" s="45">
        <f>'2'!J5</f>
        <v>72</v>
      </c>
      <c r="D5" s="45">
        <f>'3'!J5</f>
        <v>84</v>
      </c>
      <c r="E5" s="45">
        <f>'4'!J5</f>
        <v>61</v>
      </c>
      <c r="F5" s="45">
        <f>'5'!J5</f>
        <v>61.4</v>
      </c>
      <c r="G5" s="46">
        <f>'6'!J5</f>
        <v>68.5</v>
      </c>
      <c r="H5" s="47">
        <f t="shared" ref="H5:H13" si="0">AVERAGE(B5:G5)</f>
        <v>70.566666666666663</v>
      </c>
      <c r="I5" s="48">
        <f t="shared" ref="I5:I13" si="1">RANK(H5,$H$5:$H$13,0)</f>
        <v>2</v>
      </c>
      <c r="J5" s="85">
        <v>1</v>
      </c>
    </row>
    <row r="6" spans="1:11" s="73" customFormat="1" ht="15.75" x14ac:dyDescent="0.25">
      <c r="A6" s="80" t="str">
        <f>Responses!A6</f>
        <v>Bartlett Cocke General Contractors</v>
      </c>
      <c r="B6" s="35">
        <f>'1'!J6</f>
        <v>76.5</v>
      </c>
      <c r="C6" s="36">
        <f>'2'!J6</f>
        <v>69.5</v>
      </c>
      <c r="D6" s="36">
        <f>'3'!J6</f>
        <v>54</v>
      </c>
      <c r="E6" s="36">
        <f>'4'!J6</f>
        <v>54</v>
      </c>
      <c r="F6" s="36">
        <f>'5'!J6</f>
        <v>59</v>
      </c>
      <c r="G6" s="37">
        <f>'6'!J6</f>
        <v>61.5</v>
      </c>
      <c r="H6" s="38">
        <f t="shared" si="0"/>
        <v>62.416666666666664</v>
      </c>
      <c r="I6" s="39">
        <f t="shared" si="1"/>
        <v>7</v>
      </c>
      <c r="J6" s="31">
        <v>2</v>
      </c>
    </row>
    <row r="7" spans="1:11" s="50" customFormat="1" ht="15.75" x14ac:dyDescent="0.25">
      <c r="A7" s="51" t="str">
        <f>Responses!A7</f>
        <v>Clark Construction</v>
      </c>
      <c r="B7" s="44">
        <f>'1'!J7</f>
        <v>76.5</v>
      </c>
      <c r="C7" s="45">
        <f>'2'!J7</f>
        <v>72.5</v>
      </c>
      <c r="D7" s="45">
        <f>'3'!J7</f>
        <v>74</v>
      </c>
      <c r="E7" s="45">
        <f>'4'!J7</f>
        <v>61</v>
      </c>
      <c r="F7" s="45">
        <f>'5'!J7</f>
        <v>58.7</v>
      </c>
      <c r="G7" s="46">
        <f>'6'!J7</f>
        <v>63.25</v>
      </c>
      <c r="H7" s="47">
        <f t="shared" si="0"/>
        <v>67.658333333333331</v>
      </c>
      <c r="I7" s="48">
        <f t="shared" si="1"/>
        <v>4</v>
      </c>
      <c r="J7" s="49">
        <v>3</v>
      </c>
    </row>
    <row r="8" spans="1:11" s="50" customFormat="1" ht="15.75" x14ac:dyDescent="0.25">
      <c r="A8" s="51" t="str">
        <f>Responses!A8</f>
        <v>Flintco-Astatus</v>
      </c>
      <c r="B8" s="44">
        <f>'1'!J8</f>
        <v>75</v>
      </c>
      <c r="C8" s="45">
        <f>'2'!J8</f>
        <v>69</v>
      </c>
      <c r="D8" s="45">
        <f>'3'!J8</f>
        <v>78</v>
      </c>
      <c r="E8" s="45">
        <f>'4'!J8</f>
        <v>57.5</v>
      </c>
      <c r="F8" s="45">
        <f>'5'!J8</f>
        <v>59.150000000000006</v>
      </c>
      <c r="G8" s="46">
        <f>'6'!J8</f>
        <v>61.25</v>
      </c>
      <c r="H8" s="47">
        <f t="shared" si="0"/>
        <v>66.649999999999991</v>
      </c>
      <c r="I8" s="48">
        <f t="shared" si="1"/>
        <v>5</v>
      </c>
      <c r="J8" s="49">
        <v>4</v>
      </c>
    </row>
    <row r="9" spans="1:11" s="73" customFormat="1" ht="15.75" x14ac:dyDescent="0.25">
      <c r="A9" s="80" t="str">
        <f>Responses!A9</f>
        <v>Hoar Construction</v>
      </c>
      <c r="B9" s="35">
        <f>'1'!J9</f>
        <v>76.5</v>
      </c>
      <c r="C9" s="36">
        <f>'2'!J9</f>
        <v>70</v>
      </c>
      <c r="D9" s="36">
        <f>'3'!J9</f>
        <v>52</v>
      </c>
      <c r="E9" s="36">
        <f>'4'!J9</f>
        <v>52.6</v>
      </c>
      <c r="F9" s="36">
        <f>'5'!J9</f>
        <v>58.199999999999996</v>
      </c>
      <c r="G9" s="37">
        <f>'6'!J9</f>
        <v>64.75</v>
      </c>
      <c r="H9" s="38">
        <f t="shared" si="0"/>
        <v>62.341666666666669</v>
      </c>
      <c r="I9" s="39">
        <f t="shared" si="1"/>
        <v>8</v>
      </c>
      <c r="J9" s="31">
        <v>5</v>
      </c>
    </row>
    <row r="10" spans="1:11" s="73" customFormat="1" ht="15.75" x14ac:dyDescent="0.25">
      <c r="A10" s="80" t="str">
        <f>Responses!A10</f>
        <v>J.T. Vaughn Construction</v>
      </c>
      <c r="B10" s="35">
        <f>'1'!J10</f>
        <v>80</v>
      </c>
      <c r="C10" s="36">
        <f>'2'!J10</f>
        <v>74</v>
      </c>
      <c r="D10" s="36">
        <f>'3'!J10</f>
        <v>50</v>
      </c>
      <c r="E10" s="36">
        <f>'4'!J10</f>
        <v>57.5</v>
      </c>
      <c r="F10" s="36">
        <f>'5'!J10</f>
        <v>66.900000000000006</v>
      </c>
      <c r="G10" s="37">
        <f>'6'!J10</f>
        <v>70</v>
      </c>
      <c r="H10" s="38">
        <f t="shared" si="0"/>
        <v>66.399999999999991</v>
      </c>
      <c r="I10" s="39">
        <f t="shared" si="1"/>
        <v>6</v>
      </c>
      <c r="J10" s="31">
        <v>6</v>
      </c>
    </row>
    <row r="11" spans="1:11" ht="15.75" x14ac:dyDescent="0.25">
      <c r="A11" s="80" t="str">
        <f>Responses!A11</f>
        <v>Manhattan Construction</v>
      </c>
      <c r="B11" s="35">
        <f>'1'!J11</f>
        <v>76.5</v>
      </c>
      <c r="C11" s="36">
        <f>'2'!J11</f>
        <v>68</v>
      </c>
      <c r="D11" s="36">
        <f>'3'!J11</f>
        <v>51</v>
      </c>
      <c r="E11" s="36">
        <f>'4'!J11</f>
        <v>54</v>
      </c>
      <c r="F11" s="36">
        <f>'5'!J11</f>
        <v>63.8</v>
      </c>
      <c r="G11" s="37">
        <f>'6'!J11</f>
        <v>60.25</v>
      </c>
      <c r="H11" s="38">
        <f t="shared" si="0"/>
        <v>62.258333333333333</v>
      </c>
      <c r="I11" s="39">
        <f t="shared" si="1"/>
        <v>9</v>
      </c>
      <c r="J11" s="31">
        <v>7</v>
      </c>
      <c r="K11" s="73"/>
    </row>
    <row r="12" spans="1:11" s="50" customFormat="1" ht="15.75" x14ac:dyDescent="0.25">
      <c r="A12" s="51" t="str">
        <f>Responses!A12</f>
        <v>Tellepsen</v>
      </c>
      <c r="B12" s="44">
        <f>'1'!J12</f>
        <v>80</v>
      </c>
      <c r="C12" s="45">
        <f>'2'!J12</f>
        <v>73</v>
      </c>
      <c r="D12" s="45">
        <f>'3'!J12</f>
        <v>75</v>
      </c>
      <c r="E12" s="45">
        <f>'4'!J12</f>
        <v>61</v>
      </c>
      <c r="F12" s="45">
        <f>'5'!J12</f>
        <v>64.900000000000006</v>
      </c>
      <c r="G12" s="46">
        <f>'6'!J12</f>
        <v>69.75</v>
      </c>
      <c r="H12" s="47">
        <f t="shared" si="0"/>
        <v>70.608333333333334</v>
      </c>
      <c r="I12" s="48">
        <f t="shared" si="1"/>
        <v>1</v>
      </c>
      <c r="J12" s="49">
        <v>8</v>
      </c>
    </row>
    <row r="13" spans="1:11" s="50" customFormat="1" ht="15.75" x14ac:dyDescent="0.25">
      <c r="A13" s="51" t="str">
        <f>Responses!A13</f>
        <v>Turner Construction Co</v>
      </c>
      <c r="B13" s="44">
        <f>'1'!J13</f>
        <v>80</v>
      </c>
      <c r="C13" s="45">
        <f>'2'!J13</f>
        <v>68</v>
      </c>
      <c r="D13" s="45">
        <f>'3'!J13</f>
        <v>81</v>
      </c>
      <c r="E13" s="45">
        <f>'4'!J13</f>
        <v>54</v>
      </c>
      <c r="F13" s="45">
        <f>'5'!J13</f>
        <v>60.25</v>
      </c>
      <c r="G13" s="46">
        <f>'6'!J13</f>
        <v>63</v>
      </c>
      <c r="H13" s="47">
        <f t="shared" si="0"/>
        <v>67.708333333333329</v>
      </c>
      <c r="I13" s="48">
        <f t="shared" si="1"/>
        <v>3</v>
      </c>
      <c r="J13" s="49">
        <v>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"/>
  <sheetViews>
    <sheetView workbookViewId="0">
      <selection activeCell="I6" sqref="I6"/>
    </sheetView>
  </sheetViews>
  <sheetFormatPr defaultRowHeight="12.75" x14ac:dyDescent="0.2"/>
  <cols>
    <col min="1" max="1" width="42.140625" customWidth="1"/>
    <col min="9" max="9" width="9.140625" style="63"/>
  </cols>
  <sheetData>
    <row r="1" spans="1:11" ht="75" thickTop="1" thickBot="1" x14ac:dyDescent="0.25">
      <c r="A1" s="70" t="s">
        <v>4</v>
      </c>
      <c r="B1" s="71" t="s">
        <v>5</v>
      </c>
      <c r="C1" s="71" t="s">
        <v>6</v>
      </c>
      <c r="D1" s="71" t="s">
        <v>7</v>
      </c>
      <c r="E1" s="71" t="s">
        <v>9</v>
      </c>
      <c r="F1" s="71" t="s">
        <v>10</v>
      </c>
      <c r="G1" s="71" t="s">
        <v>11</v>
      </c>
      <c r="H1" s="71" t="s">
        <v>13</v>
      </c>
      <c r="I1" s="67" t="s">
        <v>14</v>
      </c>
      <c r="J1" s="74" t="s">
        <v>34</v>
      </c>
      <c r="K1" s="75"/>
    </row>
    <row r="2" spans="1:11" ht="16.5" thickTop="1" x14ac:dyDescent="0.2">
      <c r="A2" s="80" t="str">
        <f>Responses!A5</f>
        <v>Austin Commercial LP</v>
      </c>
      <c r="B2" s="81">
        <v>0</v>
      </c>
      <c r="C2" s="81">
        <v>0</v>
      </c>
      <c r="D2" s="81">
        <v>0</v>
      </c>
      <c r="E2" s="81">
        <v>0</v>
      </c>
      <c r="F2" s="81">
        <v>0</v>
      </c>
      <c r="G2" s="82">
        <v>0</v>
      </c>
      <c r="H2" s="82">
        <v>0</v>
      </c>
      <c r="I2" s="66">
        <v>8</v>
      </c>
      <c r="J2" s="83"/>
      <c r="K2" s="84">
        <v>1</v>
      </c>
    </row>
    <row r="3" spans="1:11" ht="15.75" x14ac:dyDescent="0.2">
      <c r="A3" s="80" t="str">
        <f>Responses!A6</f>
        <v>Bartlett Cocke General Contractors</v>
      </c>
      <c r="B3" s="76">
        <v>0</v>
      </c>
      <c r="C3" s="76">
        <v>0</v>
      </c>
      <c r="D3" s="76">
        <v>0</v>
      </c>
      <c r="E3" s="76">
        <v>0</v>
      </c>
      <c r="F3" s="76">
        <v>0</v>
      </c>
      <c r="G3" s="77">
        <v>0</v>
      </c>
      <c r="H3" s="77">
        <v>0</v>
      </c>
      <c r="I3" s="66">
        <v>10</v>
      </c>
      <c r="J3" s="78"/>
      <c r="K3" s="79">
        <v>2</v>
      </c>
    </row>
    <row r="4" spans="1:11" ht="15.75" x14ac:dyDescent="0.2">
      <c r="A4" s="80" t="str">
        <f>Responses!A7</f>
        <v>Clark Construction</v>
      </c>
      <c r="B4" s="81">
        <v>0</v>
      </c>
      <c r="C4" s="81">
        <v>0</v>
      </c>
      <c r="D4" s="81">
        <v>0</v>
      </c>
      <c r="E4" s="81">
        <v>0</v>
      </c>
      <c r="F4" s="81">
        <v>0</v>
      </c>
      <c r="G4" s="82">
        <v>0</v>
      </c>
      <c r="H4" s="82">
        <v>0</v>
      </c>
      <c r="I4" s="66">
        <v>10</v>
      </c>
      <c r="J4" s="83"/>
      <c r="K4" s="84">
        <v>3</v>
      </c>
    </row>
    <row r="5" spans="1:11" ht="15.75" x14ac:dyDescent="0.2">
      <c r="A5" s="80" t="str">
        <f>Responses!A8</f>
        <v>Flintco-Astatus</v>
      </c>
      <c r="B5" s="76">
        <v>0</v>
      </c>
      <c r="C5" s="76">
        <v>0</v>
      </c>
      <c r="D5" s="76">
        <v>0</v>
      </c>
      <c r="E5" s="76">
        <v>0</v>
      </c>
      <c r="F5" s="76">
        <v>0</v>
      </c>
      <c r="G5" s="77">
        <v>0</v>
      </c>
      <c r="H5" s="77">
        <v>0</v>
      </c>
      <c r="I5" s="66">
        <v>10</v>
      </c>
      <c r="J5" s="78"/>
      <c r="K5" s="79">
        <v>4</v>
      </c>
    </row>
    <row r="6" spans="1:11" ht="15.75" x14ac:dyDescent="0.2">
      <c r="A6" s="80" t="str">
        <f>Responses!A9</f>
        <v>Hoar Construction</v>
      </c>
      <c r="B6" s="81">
        <v>0</v>
      </c>
      <c r="C6" s="81">
        <v>0</v>
      </c>
      <c r="D6" s="81">
        <v>0</v>
      </c>
      <c r="E6" s="81">
        <v>0</v>
      </c>
      <c r="F6" s="81">
        <v>0</v>
      </c>
      <c r="G6" s="82">
        <v>0</v>
      </c>
      <c r="H6" s="82">
        <v>0</v>
      </c>
      <c r="I6" s="66">
        <v>10</v>
      </c>
      <c r="J6" s="83"/>
      <c r="K6" s="84">
        <v>5</v>
      </c>
    </row>
    <row r="7" spans="1:11" ht="15.75" x14ac:dyDescent="0.2">
      <c r="A7" s="80" t="str">
        <f>Responses!A10</f>
        <v>J.T. Vaughn Construction</v>
      </c>
      <c r="B7" s="76">
        <v>0</v>
      </c>
      <c r="C7" s="76">
        <v>0</v>
      </c>
      <c r="D7" s="76">
        <v>0</v>
      </c>
      <c r="E7" s="76">
        <v>0</v>
      </c>
      <c r="F7" s="76">
        <v>0</v>
      </c>
      <c r="G7" s="77">
        <v>0</v>
      </c>
      <c r="H7" s="77">
        <v>0</v>
      </c>
      <c r="I7" s="66">
        <v>10</v>
      </c>
      <c r="J7" s="78"/>
      <c r="K7" s="79">
        <v>6</v>
      </c>
    </row>
    <row r="8" spans="1:11" ht="15.75" x14ac:dyDescent="0.2">
      <c r="A8" s="80" t="str">
        <f>Responses!A11</f>
        <v>Manhattan Construction</v>
      </c>
      <c r="B8" s="81">
        <v>0</v>
      </c>
      <c r="C8" s="81">
        <v>0</v>
      </c>
      <c r="D8" s="81">
        <v>0</v>
      </c>
      <c r="E8" s="81">
        <v>0</v>
      </c>
      <c r="F8" s="81">
        <v>0</v>
      </c>
      <c r="G8" s="82">
        <v>0</v>
      </c>
      <c r="H8" s="82">
        <v>0</v>
      </c>
      <c r="I8" s="66">
        <v>10</v>
      </c>
      <c r="J8" s="83"/>
      <c r="K8" s="84">
        <v>7</v>
      </c>
    </row>
    <row r="9" spans="1:11" ht="15.75" x14ac:dyDescent="0.2">
      <c r="A9" s="80" t="str">
        <f>Responses!A12</f>
        <v>Tellepsen</v>
      </c>
      <c r="B9" s="76">
        <v>0</v>
      </c>
      <c r="C9" s="76">
        <v>0</v>
      </c>
      <c r="D9" s="76">
        <v>0</v>
      </c>
      <c r="E9" s="76">
        <v>0</v>
      </c>
      <c r="F9" s="76">
        <v>0</v>
      </c>
      <c r="G9" s="77">
        <v>0</v>
      </c>
      <c r="H9" s="77">
        <v>0</v>
      </c>
      <c r="I9" s="66">
        <v>10</v>
      </c>
      <c r="J9" s="78"/>
      <c r="K9" s="79">
        <v>8</v>
      </c>
    </row>
    <row r="10" spans="1:11" ht="15.75" x14ac:dyDescent="0.2">
      <c r="A10" s="80" t="str">
        <f>Responses!A13</f>
        <v>Turner Construction Co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2">
        <v>0</v>
      </c>
      <c r="H10" s="82">
        <v>0</v>
      </c>
      <c r="I10" s="66">
        <v>8</v>
      </c>
      <c r="J10" s="83"/>
      <c r="K10" s="84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Responses</vt:lpstr>
      <vt:lpstr>1</vt:lpstr>
      <vt:lpstr>2</vt:lpstr>
      <vt:lpstr>3</vt:lpstr>
      <vt:lpstr>4</vt:lpstr>
      <vt:lpstr>5</vt:lpstr>
      <vt:lpstr>6</vt:lpstr>
      <vt:lpstr>Technical Summary</vt:lpstr>
      <vt:lpstr>HUB Department Score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2019-05-23T14:57:10Z</dcterms:modified>
</cp:coreProperties>
</file>