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URCHASING\Contracts Reporting Department\FY2018\Open Record Evaluations\"/>
    </mc:Choice>
  </mc:AlternateContent>
  <bookViews>
    <workbookView xWindow="420" yWindow="225" windowWidth="27390" windowHeight="13200" tabRatio="814" activeTab="8"/>
  </bookViews>
  <sheets>
    <sheet name="Responses" sheetId="19" r:id="rId1"/>
    <sheet name="1" sheetId="20" r:id="rId2"/>
    <sheet name="2" sheetId="21" r:id="rId3"/>
    <sheet name="3" sheetId="22" r:id="rId4"/>
    <sheet name="4" sheetId="23" r:id="rId5"/>
    <sheet name="5" sheetId="24" r:id="rId6"/>
    <sheet name="Technical Summary" sheetId="4" r:id="rId7"/>
    <sheet name="Pricing Score Calculation" sheetId="27" r:id="rId8"/>
    <sheet name="Summary" sheetId="28" r:id="rId9"/>
    <sheet name="Criteria" sheetId="30" r:id="rId10"/>
  </sheet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52511"/>
</workbook>
</file>

<file path=xl/calcChain.xml><?xml version="1.0" encoding="utf-8"?>
<calcChain xmlns="http://schemas.openxmlformats.org/spreadsheetml/2006/main">
  <c r="F5" i="4" l="1"/>
  <c r="F6" i="4"/>
  <c r="F7" i="4"/>
  <c r="F8" i="4"/>
  <c r="F9" i="4"/>
  <c r="F10" i="4"/>
  <c r="G20" i="28"/>
  <c r="G19" i="28"/>
  <c r="G17" i="28"/>
  <c r="G16" i="28"/>
  <c r="G15" i="28"/>
  <c r="E16" i="28"/>
  <c r="E17" i="28"/>
  <c r="E18" i="28"/>
  <c r="E19" i="28"/>
  <c r="E20" i="28"/>
  <c r="D16" i="28"/>
  <c r="D17" i="28"/>
  <c r="D18" i="28"/>
  <c r="D19" i="28"/>
  <c r="D20" i="28"/>
  <c r="C16" i="28"/>
  <c r="C17" i="28"/>
  <c r="C18" i="28"/>
  <c r="C19" i="28"/>
  <c r="C20" i="28"/>
  <c r="B16" i="28"/>
  <c r="B17" i="28"/>
  <c r="B18" i="28"/>
  <c r="B19" i="28"/>
  <c r="B20" i="28"/>
  <c r="E15" i="28"/>
  <c r="D15" i="28"/>
  <c r="C15" i="28"/>
  <c r="B15" i="28"/>
  <c r="A16" i="28"/>
  <c r="A17" i="28"/>
  <c r="A18" i="28"/>
  <c r="A19" i="28"/>
  <c r="A20" i="28"/>
  <c r="A15" i="28"/>
  <c r="F16" i="28"/>
  <c r="H16" i="28" s="1"/>
  <c r="F15" i="28" l="1"/>
  <c r="H15" i="28" s="1"/>
  <c r="F17" i="28"/>
  <c r="H17" i="28" s="1"/>
  <c r="F18" i="28"/>
  <c r="F20" i="28"/>
  <c r="H20" i="28" s="1"/>
  <c r="F19" i="28"/>
  <c r="H19" i="28" s="1"/>
  <c r="C19" i="27" l="1"/>
  <c r="C18" i="27"/>
  <c r="B19" i="27"/>
  <c r="B18" i="27"/>
  <c r="I6" i="20" l="1"/>
  <c r="G9" i="27"/>
  <c r="H9" i="27"/>
  <c r="A9" i="28"/>
  <c r="A10" i="28"/>
  <c r="A9" i="4"/>
  <c r="A26" i="4" s="1"/>
  <c r="B9" i="4"/>
  <c r="C9" i="4"/>
  <c r="E9" i="4"/>
  <c r="A10" i="4"/>
  <c r="A27" i="4" s="1"/>
  <c r="D10" i="4"/>
  <c r="A9" i="24"/>
  <c r="H9" i="24"/>
  <c r="I9" i="24"/>
  <c r="F9" i="28" s="1"/>
  <c r="A10" i="24"/>
  <c r="H10" i="24"/>
  <c r="I10" i="24"/>
  <c r="F10" i="28" s="1"/>
  <c r="A9" i="23"/>
  <c r="H9" i="23"/>
  <c r="I9" i="23"/>
  <c r="E9" i="28" s="1"/>
  <c r="A10" i="23"/>
  <c r="H10" i="23"/>
  <c r="E10" i="4" s="1"/>
  <c r="I10" i="23"/>
  <c r="E10" i="28" s="1"/>
  <c r="A9" i="22"/>
  <c r="H9" i="22"/>
  <c r="D9" i="4" s="1"/>
  <c r="I9" i="22"/>
  <c r="D9" i="28" s="1"/>
  <c r="A10" i="22"/>
  <c r="H10" i="22"/>
  <c r="I10" i="22"/>
  <c r="D10" i="28" s="1"/>
  <c r="A9" i="21"/>
  <c r="H9" i="21"/>
  <c r="I9" i="21"/>
  <c r="C9" i="28" s="1"/>
  <c r="A10" i="21"/>
  <c r="H10" i="21"/>
  <c r="C10" i="4" s="1"/>
  <c r="I10" i="21"/>
  <c r="C10" i="28" s="1"/>
  <c r="A9" i="20"/>
  <c r="H9" i="20"/>
  <c r="I9" i="20"/>
  <c r="B9" i="28" s="1"/>
  <c r="A10" i="20"/>
  <c r="H10" i="20"/>
  <c r="B10" i="4" s="1"/>
  <c r="C27" i="4" s="1"/>
  <c r="E27" i="4" s="1"/>
  <c r="F27" i="4" s="1"/>
  <c r="I10" i="20"/>
  <c r="B10" i="28" s="1"/>
  <c r="C26" i="4" l="1"/>
  <c r="E26" i="4" s="1"/>
  <c r="F26" i="4" s="1"/>
  <c r="G9" i="28"/>
  <c r="G10" i="28"/>
  <c r="G9" i="4"/>
  <c r="G10" i="4"/>
  <c r="D14" i="27"/>
  <c r="C17" i="27"/>
  <c r="C16" i="27"/>
  <c r="C15" i="27"/>
  <c r="C14" i="27"/>
  <c r="B17" i="27"/>
  <c r="B16" i="27"/>
  <c r="B15" i="27"/>
  <c r="B14" i="27"/>
  <c r="A7" i="28" l="1"/>
  <c r="A8" i="28"/>
  <c r="E9" i="27" l="1"/>
  <c r="F9" i="27"/>
  <c r="A7" i="4"/>
  <c r="A24" i="4" s="1"/>
  <c r="A8" i="4"/>
  <c r="A25" i="4" s="1"/>
  <c r="A7" i="24"/>
  <c r="H7" i="24"/>
  <c r="I7" i="24"/>
  <c r="F7" i="28" s="1"/>
  <c r="A8" i="24"/>
  <c r="H8" i="24"/>
  <c r="I8" i="24"/>
  <c r="F8" i="28" s="1"/>
  <c r="A7" i="23"/>
  <c r="H7" i="23"/>
  <c r="E7" i="4" s="1"/>
  <c r="I7" i="23"/>
  <c r="E7" i="28" s="1"/>
  <c r="A8" i="23"/>
  <c r="H8" i="23"/>
  <c r="E8" i="4" s="1"/>
  <c r="I8" i="23"/>
  <c r="E8" i="28" s="1"/>
  <c r="A7" i="22"/>
  <c r="H7" i="22"/>
  <c r="D7" i="4" s="1"/>
  <c r="I7" i="22"/>
  <c r="D7" i="28" s="1"/>
  <c r="A8" i="22"/>
  <c r="H8" i="22"/>
  <c r="D8" i="4" s="1"/>
  <c r="I8" i="22"/>
  <c r="D8" i="28" s="1"/>
  <c r="A7" i="21"/>
  <c r="H7" i="21"/>
  <c r="C7" i="4" s="1"/>
  <c r="I7" i="21"/>
  <c r="C7" i="28" s="1"/>
  <c r="A8" i="21"/>
  <c r="H8" i="21"/>
  <c r="C8" i="4" s="1"/>
  <c r="I8" i="21"/>
  <c r="C8" i="28" s="1"/>
  <c r="A7" i="20"/>
  <c r="H7" i="20"/>
  <c r="B7" i="4" s="1"/>
  <c r="I7" i="20"/>
  <c r="B7" i="28" s="1"/>
  <c r="A8" i="20"/>
  <c r="H8" i="20"/>
  <c r="B8" i="4" s="1"/>
  <c r="I8" i="20"/>
  <c r="B8" i="28" s="1"/>
  <c r="C24" i="4" l="1"/>
  <c r="E24" i="4" s="1"/>
  <c r="F24" i="4" s="1"/>
  <c r="C25" i="4"/>
  <c r="E25" i="4" s="1"/>
  <c r="F25" i="4" s="1"/>
  <c r="G8" i="28"/>
  <c r="G7" i="28"/>
  <c r="G7" i="4"/>
  <c r="G8" i="4"/>
  <c r="C4" i="28"/>
  <c r="C14" i="28" s="1"/>
  <c r="D4" i="28"/>
  <c r="D14" i="28" s="1"/>
  <c r="E4" i="28"/>
  <c r="E14" i="28" s="1"/>
  <c r="F4" i="28"/>
  <c r="B4" i="28"/>
  <c r="B14" i="28" s="1"/>
  <c r="H18" i="30" l="1"/>
  <c r="H17" i="30"/>
  <c r="H16" i="30"/>
  <c r="H15" i="30"/>
  <c r="H14" i="30"/>
  <c r="H13" i="30"/>
  <c r="H19" i="30" s="1"/>
  <c r="H5" i="24" l="1"/>
  <c r="I5" i="24"/>
  <c r="F5" i="28" s="1"/>
  <c r="I6" i="24" l="1"/>
  <c r="F6" i="28" s="1"/>
  <c r="H6" i="24"/>
  <c r="I6" i="23"/>
  <c r="E6" i="28" s="1"/>
  <c r="I5" i="23"/>
  <c r="E5" i="28" s="1"/>
  <c r="H6" i="23"/>
  <c r="E6" i="4" s="1"/>
  <c r="H5" i="23"/>
  <c r="E5" i="4" s="1"/>
  <c r="I6" i="22"/>
  <c r="D6" i="28" s="1"/>
  <c r="I5" i="22"/>
  <c r="D5" i="28" s="1"/>
  <c r="H6" i="22"/>
  <c r="D6" i="4" s="1"/>
  <c r="H5" i="22"/>
  <c r="D5" i="4" s="1"/>
  <c r="I6" i="21"/>
  <c r="C6" i="28" s="1"/>
  <c r="I5" i="21"/>
  <c r="C5" i="28" s="1"/>
  <c r="H6" i="21"/>
  <c r="C6" i="4" s="1"/>
  <c r="H5" i="21"/>
  <c r="C5" i="4" s="1"/>
  <c r="H6" i="20"/>
  <c r="B6" i="4" s="1"/>
  <c r="H5" i="20"/>
  <c r="B5" i="4" s="1"/>
  <c r="C22" i="4" s="1"/>
  <c r="E22" i="4" s="1"/>
  <c r="F22" i="4" s="1"/>
  <c r="B6" i="28"/>
  <c r="I5" i="20"/>
  <c r="B5" i="28" s="1"/>
  <c r="C23" i="4" l="1"/>
  <c r="E23" i="4" s="1"/>
  <c r="F23" i="4" s="1"/>
  <c r="G5" i="28"/>
  <c r="G6" i="28"/>
  <c r="G5" i="4"/>
  <c r="G6" i="4"/>
  <c r="A6" i="22"/>
  <c r="A6" i="28"/>
  <c r="H6" i="4" l="1"/>
  <c r="H10" i="4"/>
  <c r="H9" i="4"/>
  <c r="H5" i="4"/>
  <c r="H7" i="4"/>
  <c r="H8" i="4"/>
  <c r="H7" i="28"/>
  <c r="H8" i="28"/>
  <c r="H9" i="28"/>
  <c r="H10" i="28"/>
  <c r="H5" i="28"/>
  <c r="H6" i="28"/>
  <c r="A5" i="23"/>
  <c r="A5" i="21"/>
  <c r="A6" i="23"/>
  <c r="A6" i="4"/>
  <c r="A23" i="4" s="1"/>
  <c r="A5" i="20"/>
  <c r="A5" i="24"/>
  <c r="A5" i="28"/>
  <c r="A5" i="4"/>
  <c r="A22" i="4" s="1"/>
  <c r="A6" i="21"/>
  <c r="A5" i="22"/>
  <c r="A6" i="20"/>
  <c r="A6" i="24"/>
  <c r="A2" i="28"/>
  <c r="B4" i="27"/>
  <c r="A2" i="4"/>
  <c r="A2" i="24"/>
  <c r="A2" i="23"/>
  <c r="A2" i="22"/>
  <c r="A2" i="21"/>
  <c r="A2" i="20"/>
  <c r="D9" i="27" l="1"/>
  <c r="C9" i="27"/>
  <c r="H10" i="27" l="1"/>
  <c r="H11" i="27" s="1"/>
  <c r="G10" i="27"/>
  <c r="G11" i="27" s="1"/>
  <c r="D18" i="27" s="1"/>
  <c r="E10" i="27"/>
  <c r="E11" i="27" s="1"/>
  <c r="D16" i="27" s="1"/>
  <c r="F10" i="27"/>
  <c r="F11" i="27" s="1"/>
  <c r="D10" i="27"/>
  <c r="D11" i="27" s="1"/>
  <c r="D15" i="27" s="1"/>
  <c r="D19" i="27" l="1"/>
  <c r="G18" i="28"/>
  <c r="H18" i="28" s="1"/>
  <c r="D17" i="27"/>
  <c r="I18" i="28" l="1"/>
  <c r="I20" i="28"/>
  <c r="I15" i="28"/>
  <c r="I17" i="28"/>
  <c r="I19" i="28"/>
  <c r="I16" i="28"/>
</calcChain>
</file>

<file path=xl/sharedStrings.xml><?xml version="1.0" encoding="utf-8"?>
<sst xmlns="http://schemas.openxmlformats.org/spreadsheetml/2006/main" count="123" uniqueCount="70">
  <si>
    <t xml:space="preserve">RESPONDENT SUMMARY </t>
  </si>
  <si>
    <t>Ranking</t>
  </si>
  <si>
    <t>Company/Vendor Name</t>
  </si>
  <si>
    <t>Average Score</t>
  </si>
  <si>
    <t>Company/Vendor Name:</t>
  </si>
  <si>
    <t>Criterion #1</t>
  </si>
  <si>
    <t>Criterion #2</t>
  </si>
  <si>
    <t>Criterion #3</t>
  </si>
  <si>
    <t>Criterion #4</t>
  </si>
  <si>
    <t>Criterion #5</t>
  </si>
  <si>
    <t>Total</t>
  </si>
  <si>
    <t>Best Priced</t>
  </si>
  <si>
    <t>Company</t>
  </si>
  <si>
    <t>Lump Sum Price</t>
  </si>
  <si>
    <t>Difference</t>
  </si>
  <si>
    <t>Scoring</t>
  </si>
  <si>
    <t>Bidders</t>
  </si>
  <si>
    <r>
      <t xml:space="preserve">Total
</t>
    </r>
    <r>
      <rPr>
        <b/>
        <sz val="8"/>
        <rFont val="Arial"/>
        <family val="2"/>
      </rPr>
      <t>(technical)</t>
    </r>
  </si>
  <si>
    <t>Criterion #6</t>
  </si>
  <si>
    <t>Cost</t>
  </si>
  <si>
    <t>Percentage</t>
  </si>
  <si>
    <t xml:space="preserve">Please rate the vendor from 1 to 5, using the following criteria to indicate to what level you agree with the statements below, as they related to the vendor's response. </t>
  </si>
  <si>
    <t>Point Scale</t>
  </si>
  <si>
    <t>5.0  =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</si>
  <si>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</si>
  <si>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</si>
  <si>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</si>
  <si>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</si>
  <si>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=    No Response</t>
  </si>
  <si>
    <t>Evaluation Criteria</t>
  </si>
  <si>
    <t>Points</t>
  </si>
  <si>
    <t>Weight</t>
  </si>
  <si>
    <t>Score</t>
  </si>
  <si>
    <t>1. Respondent’s Cost and Delivery Proposal (Section 4.2)</t>
  </si>
  <si>
    <t>DO NOT EVALUATE CRITERIA 1.  PURCHASING WILL EVALUATE.</t>
  </si>
  <si>
    <t xml:space="preserve">3. Respondent’s qualifications and experience of Proposed Construction Team (Section 4.4)
</t>
  </si>
  <si>
    <t>4. Respondent’s construction and execution plan (Section 4.5)</t>
  </si>
  <si>
    <t>6. Respondent’s safety management program (Section 4.7)</t>
  </si>
  <si>
    <t>*Total =</t>
  </si>
  <si>
    <t>*Note:  Total should be equal to 100 if received 5-point per criterion.</t>
  </si>
  <si>
    <t>Special Instructions for Evaluators:</t>
  </si>
  <si>
    <t>RFP730-18128 Katy Academic Building Parking Lot</t>
  </si>
  <si>
    <t>A-Status Construction**</t>
  </si>
  <si>
    <t>J.T. Vaughn Construction</t>
  </si>
  <si>
    <t>Jerdon Enterprise, LP</t>
  </si>
  <si>
    <t>Main Lane Industries</t>
  </si>
  <si>
    <t>P2MG**</t>
  </si>
  <si>
    <t>Tellepsen</t>
  </si>
  <si>
    <t>2. Respondent’s qualifications and experience with a focus on renovations with short durations completed for the University of Houston System (including any component university) or other institutions of higher education (Section 4.3)</t>
  </si>
  <si>
    <t xml:space="preserve">5. Respondent’s project planning and scheduling (Section 4.6)
</t>
  </si>
  <si>
    <t>Prepared by: Tim Henry 11/8/2018</t>
  </si>
  <si>
    <t>Checked by: Jack Tenner  11/8/2018</t>
  </si>
  <si>
    <t>A-Status Construction</t>
  </si>
  <si>
    <t>P2MG</t>
  </si>
  <si>
    <t>J.T. Vaughn Constrution</t>
  </si>
  <si>
    <t>Avg Score</t>
  </si>
  <si>
    <t>Difference from the average</t>
  </si>
  <si>
    <t>** Includes price in individual scores **</t>
  </si>
  <si>
    <t>Technical Summary</t>
  </si>
  <si>
    <t>Pricing</t>
  </si>
  <si>
    <t>Overall Score (Technical + Pricing)</t>
  </si>
  <si>
    <t>Evaluator 1</t>
  </si>
  <si>
    <t>Evaluator 2</t>
  </si>
  <si>
    <t>Evaluator 3</t>
  </si>
  <si>
    <t>Evaluator 4</t>
  </si>
  <si>
    <t>Evaluator 5</t>
  </si>
  <si>
    <t>Average Score was calculated by averaging the scores of all evaluators excluding Evaluator 5</t>
  </si>
  <si>
    <t>1.) Evaluator 5 - Outlier</t>
  </si>
  <si>
    <t>Evaluator 5 showed a high dispreference for two companies while showing moderate to fair  preference for the other companies.</t>
  </si>
  <si>
    <t>**PLEASE NOTE:  EVALUATOR 5 EVALUATION WAS FOUND TO BE A OUTLIER AND WAS REMOVED FROM THE FINAL SUMMARY.  PURCHASING WILL NEED FINAL REVIEW AND APPROVAL FROM INTERNAL AUDIT.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</si>
</sst>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2"/>
      <color rgb="FFFF0000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2"/>
      <color indexed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u/>
      <sz val="12"/>
      <name val="Arial"/>
      <family val="2"/>
    </font>
    <font>
      <sz val="12"/>
      <color theme="1"/>
      <name val="Arial"/>
      <family val="2"/>
    </font>
    <font>
      <i/>
      <sz val="14"/>
      <color rgb="FFC00000"/>
      <name val="Arial"/>
      <family val="2"/>
    </font>
    <font>
      <sz val="12"/>
      <color theme="4"/>
      <name val="Arial"/>
      <family val="2"/>
    </font>
    <font>
      <b/>
      <sz val="12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23" borderId="0" applyNumberFormat="0" applyBorder="0" applyAlignment="0" applyProtection="0"/>
    <xf numFmtId="0" fontId="11" fillId="7" borderId="0" applyNumberFormat="0" applyBorder="0" applyAlignment="0" applyProtection="0"/>
    <xf numFmtId="0" fontId="12" fillId="24" borderId="10" applyNumberFormat="0" applyAlignment="0" applyProtection="0"/>
    <xf numFmtId="0" fontId="13" fillId="25" borderId="11" applyNumberFormat="0" applyAlignment="0" applyProtection="0"/>
    <xf numFmtId="0" fontId="14" fillId="0" borderId="0" applyNumberFormat="0" applyFill="0" applyBorder="0" applyAlignment="0" applyProtection="0"/>
    <xf numFmtId="0" fontId="15" fillId="8" borderId="0" applyNumberFormat="0" applyBorder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8" fillId="0" borderId="0" applyNumberFormat="0" applyFill="0" applyBorder="0" applyAlignment="0" applyProtection="0"/>
    <xf numFmtId="0" fontId="19" fillId="11" borderId="10" applyNumberFormat="0" applyAlignment="0" applyProtection="0"/>
    <xf numFmtId="0" fontId="20" fillId="0" borderId="15" applyNumberFormat="0" applyFill="0" applyAlignment="0" applyProtection="0"/>
    <xf numFmtId="0" fontId="21" fillId="26" borderId="0" applyNumberFormat="0" applyBorder="0" applyAlignment="0" applyProtection="0"/>
    <xf numFmtId="0" fontId="8" fillId="27" borderId="16" applyNumberFormat="0" applyFont="0" applyAlignment="0" applyProtection="0"/>
    <xf numFmtId="0" fontId="22" fillId="24" borderId="17" applyNumberFormat="0" applyAlignment="0" applyProtection="0"/>
    <xf numFmtId="0" fontId="23" fillId="0" borderId="0" applyNumberFormat="0" applyFill="0" applyBorder="0" applyAlignment="0" applyProtection="0"/>
    <xf numFmtId="0" fontId="24" fillId="0" borderId="18" applyNumberFormat="0" applyFill="0" applyAlignment="0" applyProtection="0"/>
    <xf numFmtId="0" fontId="25" fillId="0" borderId="0" applyNumberFormat="0" applyFill="0" applyBorder="0" applyAlignment="0" applyProtection="0"/>
    <xf numFmtId="0" fontId="8" fillId="27" borderId="16" applyNumberFormat="0" applyFont="0" applyAlignment="0" applyProtection="0"/>
    <xf numFmtId="44" fontId="8" fillId="0" borderId="0" applyFont="0" applyFill="0" applyBorder="0" applyAlignment="0" applyProtection="0"/>
    <xf numFmtId="0" fontId="7" fillId="27" borderId="16" applyNumberFormat="0" applyFont="0" applyAlignment="0" applyProtection="0"/>
    <xf numFmtId="0" fontId="8" fillId="0" borderId="0"/>
    <xf numFmtId="0" fontId="7" fillId="27" borderId="16" applyNumberFormat="0" applyFont="0" applyAlignment="0" applyProtection="0"/>
    <xf numFmtId="0" fontId="1" fillId="0" borderId="0"/>
  </cellStyleXfs>
  <cellXfs count="183">
    <xf numFmtId="0" fontId="0" fillId="0" borderId="0" xfId="0"/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Border="1"/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/>
    <xf numFmtId="0" fontId="3" fillId="0" borderId="6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 textRotation="90"/>
    </xf>
    <xf numFmtId="0" fontId="4" fillId="0" borderId="8" xfId="0" applyFont="1" applyBorder="1" applyAlignment="1">
      <alignment horizontal="center" vertical="center"/>
    </xf>
    <xf numFmtId="2" fontId="3" fillId="0" borderId="9" xfId="0" applyNumberFormat="1" applyFont="1" applyBorder="1"/>
    <xf numFmtId="0" fontId="0" fillId="0" borderId="0" xfId="0"/>
    <xf numFmtId="0" fontId="3" fillId="0" borderId="19" xfId="0" applyFont="1" applyBorder="1"/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textRotation="90"/>
    </xf>
    <xf numFmtId="0" fontId="4" fillId="0" borderId="0" xfId="0" applyFont="1" applyAlignment="1">
      <alignment horizontal="center" vertical="center"/>
    </xf>
    <xf numFmtId="0" fontId="3" fillId="0" borderId="9" xfId="0" applyFont="1" applyBorder="1"/>
    <xf numFmtId="0" fontId="8" fillId="0" borderId="0" xfId="45"/>
    <xf numFmtId="0" fontId="26" fillId="0" borderId="0" xfId="45" applyFont="1" applyAlignment="1">
      <alignment horizontal="center"/>
    </xf>
    <xf numFmtId="0" fontId="4" fillId="31" borderId="5" xfId="45" applyFont="1" applyFill="1" applyBorder="1" applyAlignment="1">
      <alignment horizontal="left"/>
    </xf>
    <xf numFmtId="0" fontId="4" fillId="31" borderId="5" xfId="45" applyFont="1" applyFill="1" applyBorder="1" applyAlignment="1">
      <alignment horizontal="center"/>
    </xf>
    <xf numFmtId="0" fontId="4" fillId="0" borderId="5" xfId="45" applyFont="1" applyBorder="1" applyAlignment="1">
      <alignment horizontal="left"/>
    </xf>
    <xf numFmtId="44" fontId="4" fillId="29" borderId="5" xfId="43" applyFont="1" applyFill="1" applyBorder="1" applyAlignment="1">
      <alignment horizontal="center"/>
    </xf>
    <xf numFmtId="0" fontId="4" fillId="28" borderId="5" xfId="45" applyFont="1" applyFill="1" applyBorder="1" applyAlignment="1">
      <alignment horizontal="left"/>
    </xf>
    <xf numFmtId="44" fontId="4" fillId="28" borderId="5" xfId="43" applyFont="1" applyFill="1" applyBorder="1" applyAlignment="1">
      <alignment horizontal="center"/>
    </xf>
    <xf numFmtId="44" fontId="4" fillId="0" borderId="5" xfId="43" applyFont="1" applyBorder="1" applyAlignment="1">
      <alignment horizontal="center"/>
    </xf>
    <xf numFmtId="0" fontId="6" fillId="0" borderId="5" xfId="45" applyFont="1" applyBorder="1" applyAlignment="1">
      <alignment horizontal="left"/>
    </xf>
    <xf numFmtId="2" fontId="6" fillId="0" borderId="5" xfId="45" applyNumberFormat="1" applyFont="1" applyBorder="1" applyAlignment="1">
      <alignment horizontal="center"/>
    </xf>
    <xf numFmtId="0" fontId="4" fillId="5" borderId="23" xfId="0" applyFont="1" applyFill="1" applyBorder="1" applyAlignment="1">
      <alignment horizontal="center" vertical="center" textRotation="90"/>
    </xf>
    <xf numFmtId="0" fontId="4" fillId="0" borderId="23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left"/>
    </xf>
    <xf numFmtId="0" fontId="0" fillId="0" borderId="0" xfId="0"/>
    <xf numFmtId="0" fontId="3" fillId="0" borderId="19" xfId="0" applyFont="1" applyBorder="1"/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textRotation="90"/>
    </xf>
    <xf numFmtId="0" fontId="0" fillId="0" borderId="0" xfId="0"/>
    <xf numFmtId="0" fontId="3" fillId="0" borderId="19" xfId="0" applyFont="1" applyBorder="1"/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textRotation="90"/>
    </xf>
    <xf numFmtId="0" fontId="0" fillId="0" borderId="0" xfId="0"/>
    <xf numFmtId="0" fontId="3" fillId="0" borderId="19" xfId="0" applyFont="1" applyBorder="1"/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textRotation="90"/>
    </xf>
    <xf numFmtId="0" fontId="0" fillId="0" borderId="0" xfId="0"/>
    <xf numFmtId="0" fontId="3" fillId="0" borderId="19" xfId="0" applyFont="1" applyBorder="1"/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textRotation="90"/>
    </xf>
    <xf numFmtId="0" fontId="0" fillId="0" borderId="0" xfId="0"/>
    <xf numFmtId="0" fontId="3" fillId="0" borderId="0" xfId="0" applyFont="1"/>
    <xf numFmtId="0" fontId="4" fillId="0" borderId="21" xfId="0" applyFont="1" applyBorder="1" applyAlignment="1">
      <alignment horizontal="center" vertical="center" textRotation="90"/>
    </xf>
    <xf numFmtId="0" fontId="3" fillId="0" borderId="9" xfId="0" applyFont="1" applyBorder="1"/>
    <xf numFmtId="0" fontId="3" fillId="0" borderId="3" xfId="0" applyFont="1" applyFill="1" applyBorder="1" applyAlignment="1">
      <alignment horizontal="center"/>
    </xf>
    <xf numFmtId="0" fontId="3" fillId="0" borderId="0" xfId="0" applyFont="1" applyBorder="1"/>
    <xf numFmtId="0" fontId="28" fillId="0" borderId="0" xfId="0" applyFont="1"/>
    <xf numFmtId="0" fontId="4" fillId="0" borderId="22" xfId="0" applyFont="1" applyBorder="1" applyAlignment="1">
      <alignment horizontal="center" vertical="center" wrapText="1"/>
    </xf>
    <xf numFmtId="0" fontId="8" fillId="0" borderId="0" xfId="45" applyFill="1"/>
    <xf numFmtId="0" fontId="30" fillId="0" borderId="0" xfId="45" applyFont="1" applyFill="1"/>
    <xf numFmtId="0" fontId="27" fillId="0" borderId="0" xfId="45" applyFont="1" applyFill="1"/>
    <xf numFmtId="0" fontId="7" fillId="0" borderId="0" xfId="45" applyFont="1" applyFill="1"/>
    <xf numFmtId="44" fontId="7" fillId="0" borderId="0" xfId="45" applyNumberFormat="1" applyFont="1" applyFill="1"/>
    <xf numFmtId="0" fontId="0" fillId="0" borderId="0" xfId="0" applyFill="1"/>
    <xf numFmtId="2" fontId="6" fillId="0" borderId="5" xfId="45" applyNumberFormat="1" applyFont="1" applyFill="1" applyBorder="1" applyAlignment="1">
      <alignment horizontal="center"/>
    </xf>
    <xf numFmtId="0" fontId="3" fillId="0" borderId="28" xfId="0" applyFont="1" applyBorder="1"/>
    <xf numFmtId="0" fontId="27" fillId="0" borderId="0" xfId="45" applyFont="1"/>
    <xf numFmtId="2" fontId="3" fillId="0" borderId="26" xfId="0" applyNumberFormat="1" applyFont="1" applyFill="1" applyBorder="1"/>
    <xf numFmtId="2" fontId="8" fillId="0" borderId="0" xfId="45" applyNumberFormat="1"/>
    <xf numFmtId="0" fontId="3" fillId="29" borderId="45" xfId="0" applyFont="1" applyFill="1" applyBorder="1" applyAlignment="1">
      <alignment horizontal="center"/>
    </xf>
    <xf numFmtId="0" fontId="3" fillId="0" borderId="0" xfId="0" applyFont="1"/>
    <xf numFmtId="0" fontId="32" fillId="0" borderId="0" xfId="0" applyFont="1"/>
    <xf numFmtId="0" fontId="3" fillId="0" borderId="5" xfId="0" applyFont="1" applyBorder="1"/>
    <xf numFmtId="0" fontId="3" fillId="0" borderId="5" xfId="0" applyFont="1" applyBorder="1" applyAlignment="1">
      <alignment horizontal="center" vertical="center"/>
    </xf>
    <xf numFmtId="0" fontId="4" fillId="33" borderId="43" xfId="0" applyFont="1" applyFill="1" applyBorder="1" applyAlignment="1">
      <alignment horizontal="right"/>
    </xf>
    <xf numFmtId="0" fontId="4" fillId="4" borderId="39" xfId="0" applyFont="1" applyFill="1" applyBorder="1" applyAlignment="1">
      <alignment horizontal="center"/>
    </xf>
    <xf numFmtId="0" fontId="4" fillId="4" borderId="40" xfId="0" applyFont="1" applyFill="1" applyBorder="1" applyAlignment="1">
      <alignment horizontal="center"/>
    </xf>
    <xf numFmtId="0" fontId="4" fillId="33" borderId="44" xfId="0" applyFont="1" applyFill="1" applyBorder="1" applyAlignment="1">
      <alignment horizontal="center"/>
    </xf>
    <xf numFmtId="0" fontId="3" fillId="3" borderId="42" xfId="0" applyFont="1" applyFill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3" fillId="32" borderId="5" xfId="0" applyFont="1" applyFill="1" applyBorder="1" applyAlignment="1">
      <alignment horizontal="center" vertical="center"/>
    </xf>
    <xf numFmtId="0" fontId="30" fillId="0" borderId="27" xfId="45" applyFont="1" applyFill="1" applyBorder="1" applyAlignment="1">
      <alignment horizontal="center"/>
    </xf>
    <xf numFmtId="8" fontId="4" fillId="0" borderId="0" xfId="0" applyNumberFormat="1" applyFont="1"/>
    <xf numFmtId="0" fontId="4" fillId="31" borderId="45" xfId="0" applyFont="1" applyFill="1" applyBorder="1" applyAlignment="1">
      <alignment horizontal="center"/>
    </xf>
    <xf numFmtId="2" fontId="5" fillId="0" borderId="5" xfId="0" applyNumberFormat="1" applyFont="1" applyFill="1" applyBorder="1"/>
    <xf numFmtId="2" fontId="3" fillId="0" borderId="5" xfId="0" applyNumberFormat="1" applyFont="1" applyFill="1" applyBorder="1"/>
    <xf numFmtId="0" fontId="5" fillId="0" borderId="7" xfId="0" applyFont="1" applyFill="1" applyBorder="1"/>
    <xf numFmtId="2" fontId="3" fillId="0" borderId="24" xfId="0" applyNumberFormat="1" applyFont="1" applyFill="1" applyBorder="1"/>
    <xf numFmtId="2" fontId="3" fillId="0" borderId="25" xfId="0" applyNumberFormat="1" applyFont="1" applyFill="1" applyBorder="1"/>
    <xf numFmtId="0" fontId="3" fillId="0" borderId="3" xfId="0" applyFont="1" applyFill="1" applyBorder="1"/>
    <xf numFmtId="8" fontId="8" fillId="0" borderId="0" xfId="45" applyNumberFormat="1" applyFill="1"/>
    <xf numFmtId="0" fontId="0" fillId="0" borderId="0" xfId="0" applyAlignment="1">
      <alignment horizontal="center"/>
    </xf>
    <xf numFmtId="0" fontId="35" fillId="0" borderId="0" xfId="0" applyFont="1"/>
    <xf numFmtId="44" fontId="0" fillId="0" borderId="0" xfId="0" applyNumberFormat="1"/>
    <xf numFmtId="2" fontId="0" fillId="0" borderId="0" xfId="0" applyNumberFormat="1"/>
    <xf numFmtId="0" fontId="36" fillId="0" borderId="0" xfId="0" applyFont="1" applyAlignment="1"/>
    <xf numFmtId="0" fontId="4" fillId="0" borderId="47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/>
    <xf numFmtId="2" fontId="3" fillId="0" borderId="47" xfId="0" applyNumberFormat="1" applyFont="1" applyBorder="1" applyAlignment="1">
      <alignment horizontal="center"/>
    </xf>
    <xf numFmtId="0" fontId="3" fillId="0" borderId="54" xfId="0" applyFont="1" applyBorder="1"/>
    <xf numFmtId="2" fontId="28" fillId="0" borderId="47" xfId="0" applyNumberFormat="1" applyFont="1" applyBorder="1" applyAlignment="1">
      <alignment horizontal="center"/>
    </xf>
    <xf numFmtId="2" fontId="3" fillId="0" borderId="48" xfId="0" applyNumberFormat="1" applyFont="1" applyBorder="1"/>
    <xf numFmtId="2" fontId="3" fillId="0" borderId="54" xfId="0" applyNumberFormat="1" applyFont="1" applyBorder="1"/>
    <xf numFmtId="0" fontId="3" fillId="0" borderId="25" xfId="0" applyFont="1" applyBorder="1"/>
    <xf numFmtId="2" fontId="3" fillId="0" borderId="25" xfId="0" applyNumberFormat="1" applyFont="1" applyBorder="1"/>
    <xf numFmtId="10" fontId="28" fillId="0" borderId="49" xfId="0" applyNumberFormat="1" applyFont="1" applyBorder="1" applyAlignment="1">
      <alignment horizontal="center"/>
    </xf>
    <xf numFmtId="0" fontId="30" fillId="0" borderId="0" xfId="0" applyFont="1" applyFill="1"/>
    <xf numFmtId="0" fontId="0" fillId="0" borderId="25" xfId="0" applyBorder="1"/>
    <xf numFmtId="2" fontId="3" fillId="0" borderId="6" xfId="0" applyNumberFormat="1" applyFont="1" applyFill="1" applyBorder="1"/>
    <xf numFmtId="0" fontId="4" fillId="34" borderId="23" xfId="0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 wrapText="1"/>
    </xf>
    <xf numFmtId="0" fontId="26" fillId="0" borderId="58" xfId="0" applyFont="1" applyBorder="1" applyAlignment="1">
      <alignment vertical="top" wrapText="1"/>
    </xf>
    <xf numFmtId="0" fontId="3" fillId="35" borderId="6" xfId="0" applyFont="1" applyFill="1" applyBorder="1" applyAlignment="1">
      <alignment horizontal="left"/>
    </xf>
    <xf numFmtId="2" fontId="3" fillId="35" borderId="24" xfId="0" applyNumberFormat="1" applyFont="1" applyFill="1" applyBorder="1"/>
    <xf numFmtId="2" fontId="3" fillId="35" borderId="25" xfId="0" applyNumberFormat="1" applyFont="1" applyFill="1" applyBorder="1"/>
    <xf numFmtId="2" fontId="3" fillId="35" borderId="26" xfId="0" applyNumberFormat="1" applyFont="1" applyFill="1" applyBorder="1"/>
    <xf numFmtId="0" fontId="0" fillId="35" borderId="0" xfId="0" applyFill="1"/>
    <xf numFmtId="2" fontId="0" fillId="0" borderId="25" xfId="0" applyNumberFormat="1" applyBorder="1"/>
    <xf numFmtId="2" fontId="3" fillId="35" borderId="6" xfId="0" applyNumberFormat="1" applyFont="1" applyFill="1" applyBorder="1"/>
    <xf numFmtId="2" fontId="0" fillId="35" borderId="25" xfId="0" applyNumberFormat="1" applyFill="1" applyBorder="1"/>
    <xf numFmtId="0" fontId="0" fillId="35" borderId="25" xfId="0" applyFill="1" applyBorder="1"/>
    <xf numFmtId="0" fontId="38" fillId="5" borderId="8" xfId="0" applyFont="1" applyFill="1" applyBorder="1" applyAlignment="1">
      <alignment horizontal="center" vertical="center" textRotation="90"/>
    </xf>
    <xf numFmtId="2" fontId="28" fillId="0" borderId="5" xfId="0" applyNumberFormat="1" applyFont="1" applyFill="1" applyBorder="1"/>
    <xf numFmtId="0" fontId="38" fillId="0" borderId="46" xfId="0" applyFont="1" applyBorder="1" applyAlignment="1">
      <alignment horizontal="center" vertical="center" textRotation="90"/>
    </xf>
    <xf numFmtId="0" fontId="30" fillId="0" borderId="5" xfId="45" applyFont="1" applyBorder="1"/>
    <xf numFmtId="2" fontId="30" fillId="0" borderId="5" xfId="45" applyNumberFormat="1" applyFont="1" applyBorder="1"/>
    <xf numFmtId="0" fontId="38" fillId="0" borderId="21" xfId="0" applyFont="1" applyBorder="1" applyAlignment="1">
      <alignment horizontal="center" vertical="center" textRotation="90"/>
    </xf>
    <xf numFmtId="0" fontId="30" fillId="0" borderId="0" xfId="45" applyFont="1"/>
    <xf numFmtId="0" fontId="28" fillId="0" borderId="41" xfId="0" applyFont="1" applyBorder="1"/>
    <xf numFmtId="2" fontId="30" fillId="0" borderId="47" xfId="45" applyNumberFormat="1" applyFont="1" applyBorder="1"/>
    <xf numFmtId="0" fontId="3" fillId="35" borderId="47" xfId="0" applyFont="1" applyFill="1" applyBorder="1" applyAlignment="1">
      <alignment horizontal="center"/>
    </xf>
    <xf numFmtId="2" fontId="3" fillId="35" borderId="47" xfId="0" applyNumberFormat="1" applyFont="1" applyFill="1" applyBorder="1" applyAlignment="1">
      <alignment horizontal="center"/>
    </xf>
    <xf numFmtId="0" fontId="3" fillId="35" borderId="54" xfId="0" applyFont="1" applyFill="1" applyBorder="1"/>
    <xf numFmtId="2" fontId="37" fillId="35" borderId="47" xfId="0" applyNumberFormat="1" applyFont="1" applyFill="1" applyBorder="1" applyAlignment="1">
      <alignment horizontal="center"/>
    </xf>
    <xf numFmtId="10" fontId="37" fillId="35" borderId="49" xfId="0" applyNumberFormat="1" applyFont="1" applyFill="1" applyBorder="1" applyAlignment="1">
      <alignment horizontal="center"/>
    </xf>
    <xf numFmtId="0" fontId="3" fillId="35" borderId="25" xfId="0" applyFont="1" applyFill="1" applyBorder="1"/>
    <xf numFmtId="0" fontId="38" fillId="5" borderId="23" xfId="0" applyFont="1" applyFill="1" applyBorder="1" applyAlignment="1">
      <alignment horizontal="center" vertical="center" textRotation="90"/>
    </xf>
    <xf numFmtId="2" fontId="28" fillId="0" borderId="25" xfId="0" applyNumberFormat="1" applyFont="1" applyFill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4" borderId="0" xfId="0" applyFont="1" applyFill="1" applyAlignment="1">
      <alignment horizontal="center" vertical="center" wrapText="1"/>
    </xf>
    <xf numFmtId="0" fontId="3" fillId="0" borderId="49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3" fillId="35" borderId="51" xfId="0" applyFont="1" applyFill="1" applyBorder="1" applyAlignment="1">
      <alignment horizontal="center" vertical="center" wrapText="1"/>
    </xf>
    <xf numFmtId="0" fontId="3" fillId="35" borderId="52" xfId="0" applyFont="1" applyFill="1" applyBorder="1" applyAlignment="1">
      <alignment horizontal="center" vertical="center" wrapText="1"/>
    </xf>
    <xf numFmtId="0" fontId="3" fillId="35" borderId="53" xfId="0" applyFont="1" applyFill="1" applyBorder="1" applyAlignment="1">
      <alignment horizontal="center" vertical="center" wrapText="1"/>
    </xf>
    <xf numFmtId="0" fontId="3" fillId="35" borderId="55" xfId="0" applyFont="1" applyFill="1" applyBorder="1" applyAlignment="1">
      <alignment horizontal="center" vertical="center" wrapText="1"/>
    </xf>
    <xf numFmtId="0" fontId="3" fillId="35" borderId="0" xfId="0" applyFont="1" applyFill="1" applyBorder="1" applyAlignment="1">
      <alignment horizontal="center" vertical="center" wrapText="1"/>
    </xf>
    <xf numFmtId="0" fontId="3" fillId="35" borderId="56" xfId="0" applyFont="1" applyFill="1" applyBorder="1" applyAlignment="1">
      <alignment horizontal="center" vertical="center" wrapText="1"/>
    </xf>
    <xf numFmtId="0" fontId="3" fillId="35" borderId="28" xfId="0" applyFont="1" applyFill="1" applyBorder="1" applyAlignment="1">
      <alignment horizontal="center" vertical="center" wrapText="1"/>
    </xf>
    <xf numFmtId="0" fontId="3" fillId="35" borderId="27" xfId="0" applyFont="1" applyFill="1" applyBorder="1" applyAlignment="1">
      <alignment horizontal="center" vertical="center" wrapText="1"/>
    </xf>
    <xf numFmtId="0" fontId="3" fillId="35" borderId="57" xfId="0" applyFont="1" applyFill="1" applyBorder="1" applyAlignment="1">
      <alignment horizontal="center" vertical="center" wrapText="1"/>
    </xf>
    <xf numFmtId="0" fontId="4" fillId="29" borderId="0" xfId="45" applyFont="1" applyFill="1" applyAlignment="1">
      <alignment horizontal="center" vertical="center" wrapText="1"/>
    </xf>
    <xf numFmtId="0" fontId="8" fillId="29" borderId="0" xfId="45" applyFill="1" applyAlignment="1"/>
    <xf numFmtId="0" fontId="4" fillId="30" borderId="0" xfId="45" applyFont="1" applyFill="1" applyAlignment="1">
      <alignment horizontal="center" vertical="center" wrapText="1"/>
    </xf>
    <xf numFmtId="0" fontId="8" fillId="0" borderId="0" xfId="45" applyAlignment="1"/>
    <xf numFmtId="0" fontId="0" fillId="0" borderId="0" xfId="0" applyAlignment="1">
      <alignment horizontal="center" vertical="center" wrapText="1"/>
    </xf>
    <xf numFmtId="0" fontId="31" fillId="0" borderId="32" xfId="0" applyFont="1" applyBorder="1" applyAlignment="1">
      <alignment horizontal="left" vertical="center" wrapText="1"/>
    </xf>
    <xf numFmtId="0" fontId="31" fillId="0" borderId="33" xfId="0" applyFont="1" applyBorder="1" applyAlignment="1">
      <alignment horizontal="left" vertical="center" wrapText="1"/>
    </xf>
    <xf numFmtId="0" fontId="31" fillId="0" borderId="4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0" fontId="31" fillId="0" borderId="32" xfId="0" applyFont="1" applyBorder="1" applyAlignment="1">
      <alignment vertical="center" wrapText="1"/>
    </xf>
    <xf numFmtId="0" fontId="31" fillId="0" borderId="33" xfId="0" applyFont="1" applyBorder="1" applyAlignment="1">
      <alignment vertical="center" wrapText="1"/>
    </xf>
    <xf numFmtId="0" fontId="31" fillId="0" borderId="41" xfId="0" applyFont="1" applyBorder="1" applyAlignment="1">
      <alignment vertical="center" wrapText="1"/>
    </xf>
    <xf numFmtId="0" fontId="3" fillId="0" borderId="0" xfId="0" applyFont="1" applyAlignment="1">
      <alignment horizontal="left" wrapText="1"/>
    </xf>
    <xf numFmtId="0" fontId="4" fillId="4" borderId="29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4" fillId="4" borderId="31" xfId="0" applyFont="1" applyFill="1" applyBorder="1" applyAlignment="1">
      <alignment horizontal="center"/>
    </xf>
    <xf numFmtId="0" fontId="3" fillId="0" borderId="32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3" fillId="0" borderId="35" xfId="0" applyFont="1" applyBorder="1" applyAlignment="1">
      <alignment horizontal="left"/>
    </xf>
    <xf numFmtId="0" fontId="3" fillId="0" borderId="36" xfId="0" applyFont="1" applyBorder="1" applyAlignment="1">
      <alignment horizontal="left"/>
    </xf>
    <xf numFmtId="0" fontId="3" fillId="0" borderId="37" xfId="0" applyFont="1" applyBorder="1" applyAlignment="1">
      <alignment horizontal="left"/>
    </xf>
    <xf numFmtId="0" fontId="4" fillId="4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</cellXfs>
  <cellStyles count="48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urrency 2" xfId="43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45"/>
    <cellStyle name="Normal 3" xfId="47"/>
    <cellStyle name="Note 2" xfId="42"/>
    <cellStyle name="Note 2 2" xfId="46"/>
    <cellStyle name="Note 3" xfId="37"/>
    <cellStyle name="Note 4" xfId="44"/>
    <cellStyle name="Output 2" xfId="38"/>
    <cellStyle name="Title 2" xfId="39"/>
    <cellStyle name="Total 2" xfId="40"/>
    <cellStyle name="Warning Text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0"/>
  <sheetViews>
    <sheetView workbookViewId="0">
      <selection activeCell="D1" sqref="C1:D1048576"/>
    </sheetView>
  </sheetViews>
  <sheetFormatPr defaultRowHeight="12.75" x14ac:dyDescent="0.2"/>
  <cols>
    <col min="1" max="1" width="75.28515625" bestFit="1" customWidth="1"/>
  </cols>
  <sheetData>
    <row r="2" spans="1:1" ht="15.75" x14ac:dyDescent="0.25">
      <c r="A2" s="8" t="s">
        <v>41</v>
      </c>
    </row>
    <row r="3" spans="1:1" ht="13.5" thickBot="1" x14ac:dyDescent="0.25"/>
    <row r="4" spans="1:1" ht="26.25" customHeight="1" thickTop="1" x14ac:dyDescent="0.2">
      <c r="A4" s="7" t="s">
        <v>2</v>
      </c>
    </row>
    <row r="5" spans="1:1" s="1" customFormat="1" ht="15" x14ac:dyDescent="0.2">
      <c r="A5" s="70" t="s">
        <v>42</v>
      </c>
    </row>
    <row r="6" spans="1:1" s="1" customFormat="1" ht="15" x14ac:dyDescent="0.2">
      <c r="A6" s="70" t="s">
        <v>43</v>
      </c>
    </row>
    <row r="7" spans="1:1" ht="15" x14ac:dyDescent="0.2">
      <c r="A7" s="70" t="s">
        <v>44</v>
      </c>
    </row>
    <row r="8" spans="1:1" ht="15" x14ac:dyDescent="0.2">
      <c r="A8" s="70" t="s">
        <v>45</v>
      </c>
    </row>
    <row r="9" spans="1:1" ht="15" x14ac:dyDescent="0.2">
      <c r="A9" s="70" t="s">
        <v>46</v>
      </c>
    </row>
    <row r="10" spans="1:1" ht="15" x14ac:dyDescent="0.2">
      <c r="A10" s="70" t="s">
        <v>47</v>
      </c>
    </row>
  </sheetData>
  <phoneticPr fontId="2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J16" sqref="J16"/>
    </sheetView>
  </sheetViews>
  <sheetFormatPr defaultRowHeight="12.75" x14ac:dyDescent="0.2"/>
  <cols>
    <col min="1" max="1" width="33" customWidth="1"/>
    <col min="5" max="5" width="52.140625" customWidth="1"/>
  </cols>
  <sheetData>
    <row r="1" spans="1:10" ht="15" x14ac:dyDescent="0.2">
      <c r="A1" s="168" t="s">
        <v>21</v>
      </c>
      <c r="B1" s="168"/>
      <c r="C1" s="168"/>
      <c r="D1" s="168"/>
      <c r="E1" s="168"/>
      <c r="F1" s="168"/>
      <c r="G1" s="168"/>
      <c r="H1" s="168"/>
      <c r="I1" s="71"/>
      <c r="J1" s="71"/>
    </row>
    <row r="2" spans="1:10" ht="15" x14ac:dyDescent="0.2">
      <c r="A2" s="168"/>
      <c r="B2" s="168"/>
      <c r="C2" s="168"/>
      <c r="D2" s="168"/>
      <c r="E2" s="168"/>
      <c r="F2" s="168"/>
      <c r="G2" s="168"/>
      <c r="H2" s="168"/>
      <c r="I2" s="71"/>
      <c r="J2" s="71"/>
    </row>
    <row r="3" spans="1:10" ht="15.75" thickBot="1" x14ac:dyDescent="0.25">
      <c r="A3" s="71"/>
      <c r="B3" s="71"/>
      <c r="C3" s="71"/>
      <c r="D3" s="71"/>
      <c r="E3" s="71"/>
      <c r="F3" s="71"/>
      <c r="G3" s="71"/>
      <c r="H3" s="71"/>
      <c r="I3" s="71"/>
      <c r="J3" s="71"/>
    </row>
    <row r="4" spans="1:10" ht="16.5" thickTop="1" x14ac:dyDescent="0.25">
      <c r="A4" s="169" t="s">
        <v>22</v>
      </c>
      <c r="B4" s="170"/>
      <c r="C4" s="170"/>
      <c r="D4" s="170"/>
      <c r="E4" s="171"/>
      <c r="F4" s="71"/>
      <c r="G4" s="71"/>
      <c r="H4" s="71"/>
      <c r="I4" s="71"/>
      <c r="J4" s="71"/>
    </row>
    <row r="5" spans="1:10" ht="15" x14ac:dyDescent="0.2">
      <c r="A5" s="172" t="s">
        <v>23</v>
      </c>
      <c r="B5" s="173"/>
      <c r="C5" s="173"/>
      <c r="D5" s="173"/>
      <c r="E5" s="174"/>
      <c r="F5" s="71"/>
      <c r="G5" s="71"/>
      <c r="H5" s="71"/>
      <c r="I5" s="71"/>
      <c r="J5" s="71"/>
    </row>
    <row r="6" spans="1:10" ht="15" x14ac:dyDescent="0.2">
      <c r="A6" s="175" t="s">
        <v>24</v>
      </c>
      <c r="B6" s="176"/>
      <c r="C6" s="176"/>
      <c r="D6" s="176"/>
      <c r="E6" s="177"/>
      <c r="F6" s="71"/>
      <c r="G6" s="71"/>
      <c r="H6" s="71"/>
      <c r="I6" s="71"/>
      <c r="J6" s="71"/>
    </row>
    <row r="7" spans="1:10" ht="15" x14ac:dyDescent="0.2">
      <c r="A7" s="175" t="s">
        <v>25</v>
      </c>
      <c r="B7" s="176"/>
      <c r="C7" s="176"/>
      <c r="D7" s="176"/>
      <c r="E7" s="177"/>
      <c r="F7" s="71"/>
      <c r="G7" s="71"/>
      <c r="H7" s="71"/>
      <c r="I7" s="71"/>
      <c r="J7" s="71"/>
    </row>
    <row r="8" spans="1:10" ht="15" x14ac:dyDescent="0.2">
      <c r="A8" s="175" t="s">
        <v>26</v>
      </c>
      <c r="B8" s="176"/>
      <c r="C8" s="176"/>
      <c r="D8" s="176"/>
      <c r="E8" s="177"/>
      <c r="F8" s="71"/>
      <c r="G8" s="71"/>
      <c r="H8" s="71"/>
      <c r="I8" s="71"/>
      <c r="J8" s="71"/>
    </row>
    <row r="9" spans="1:10" ht="15" x14ac:dyDescent="0.2">
      <c r="A9" s="175" t="s">
        <v>27</v>
      </c>
      <c r="B9" s="176"/>
      <c r="C9" s="176"/>
      <c r="D9" s="176"/>
      <c r="E9" s="177"/>
      <c r="F9" s="71"/>
      <c r="G9" s="71"/>
      <c r="H9" s="71"/>
      <c r="I9" s="71"/>
      <c r="J9" s="71"/>
    </row>
    <row r="10" spans="1:10" ht="15.75" thickBot="1" x14ac:dyDescent="0.25">
      <c r="A10" s="178" t="s">
        <v>28</v>
      </c>
      <c r="B10" s="179"/>
      <c r="C10" s="179"/>
      <c r="D10" s="179"/>
      <c r="E10" s="180"/>
      <c r="F10" s="71"/>
      <c r="G10" s="71"/>
      <c r="H10" s="71"/>
      <c r="I10" s="71"/>
      <c r="J10" s="71"/>
    </row>
    <row r="11" spans="1:10" ht="16.5" thickTop="1" thickBot="1" x14ac:dyDescent="0.25">
      <c r="A11" s="71"/>
      <c r="B11" s="71"/>
      <c r="C11" s="71"/>
      <c r="D11" s="71"/>
      <c r="E11" s="71"/>
      <c r="F11" s="71"/>
      <c r="G11" s="71"/>
      <c r="H11" s="71"/>
      <c r="I11" s="71"/>
      <c r="J11" s="71"/>
    </row>
    <row r="12" spans="1:10" ht="16.5" thickTop="1" x14ac:dyDescent="0.25">
      <c r="A12" s="181" t="s">
        <v>29</v>
      </c>
      <c r="B12" s="182"/>
      <c r="C12" s="182"/>
      <c r="D12" s="182"/>
      <c r="E12" s="182"/>
      <c r="F12" s="76" t="s">
        <v>30</v>
      </c>
      <c r="G12" s="76" t="s">
        <v>31</v>
      </c>
      <c r="H12" s="77" t="s">
        <v>32</v>
      </c>
      <c r="I12" s="71"/>
      <c r="J12" s="71"/>
    </row>
    <row r="13" spans="1:10" ht="53.25" customHeight="1" x14ac:dyDescent="0.2">
      <c r="A13" s="165" t="s">
        <v>33</v>
      </c>
      <c r="B13" s="166"/>
      <c r="C13" s="166"/>
      <c r="D13" s="166"/>
      <c r="E13" s="167"/>
      <c r="F13" s="81"/>
      <c r="G13" s="74">
        <v>8</v>
      </c>
      <c r="H13" s="79">
        <f t="shared" ref="H13:H18" si="0">F13*G13</f>
        <v>0</v>
      </c>
      <c r="I13" s="72"/>
      <c r="J13" s="80" t="s">
        <v>34</v>
      </c>
    </row>
    <row r="14" spans="1:10" ht="54.75" customHeight="1" x14ac:dyDescent="0.2">
      <c r="A14" s="165" t="s">
        <v>48</v>
      </c>
      <c r="B14" s="166"/>
      <c r="C14" s="166"/>
      <c r="D14" s="166"/>
      <c r="E14" s="167"/>
      <c r="F14" s="74"/>
      <c r="G14" s="74">
        <v>4</v>
      </c>
      <c r="H14" s="79">
        <f t="shared" si="0"/>
        <v>0</v>
      </c>
      <c r="I14" s="72"/>
      <c r="J14" s="72"/>
    </row>
    <row r="15" spans="1:10" ht="37.5" customHeight="1" x14ac:dyDescent="0.2">
      <c r="A15" s="165" t="s">
        <v>35</v>
      </c>
      <c r="B15" s="166"/>
      <c r="C15" s="166"/>
      <c r="D15" s="166"/>
      <c r="E15" s="167"/>
      <c r="F15" s="74"/>
      <c r="G15" s="74">
        <v>3</v>
      </c>
      <c r="H15" s="79">
        <f t="shared" si="0"/>
        <v>0</v>
      </c>
      <c r="I15" s="72"/>
      <c r="J15" s="72"/>
    </row>
    <row r="16" spans="1:10" ht="44.25" customHeight="1" x14ac:dyDescent="0.2">
      <c r="A16" s="160" t="s">
        <v>36</v>
      </c>
      <c r="B16" s="161"/>
      <c r="C16" s="161"/>
      <c r="D16" s="161"/>
      <c r="E16" s="162"/>
      <c r="F16" s="74"/>
      <c r="G16" s="74">
        <v>2</v>
      </c>
      <c r="H16" s="79">
        <f t="shared" si="0"/>
        <v>0</v>
      </c>
      <c r="I16" s="72"/>
      <c r="J16" s="72"/>
    </row>
    <row r="17" spans="1:10" ht="54.75" customHeight="1" x14ac:dyDescent="0.2">
      <c r="A17" s="160" t="s">
        <v>49</v>
      </c>
      <c r="B17" s="161"/>
      <c r="C17" s="161"/>
      <c r="D17" s="161"/>
      <c r="E17" s="162"/>
      <c r="F17" s="74"/>
      <c r="G17" s="74">
        <v>2</v>
      </c>
      <c r="H17" s="79">
        <f t="shared" si="0"/>
        <v>0</v>
      </c>
      <c r="I17" s="72"/>
      <c r="J17" s="72"/>
    </row>
    <row r="18" spans="1:10" ht="59.25" customHeight="1" x14ac:dyDescent="0.2">
      <c r="A18" s="160" t="s">
        <v>37</v>
      </c>
      <c r="B18" s="161"/>
      <c r="C18" s="161"/>
      <c r="D18" s="161"/>
      <c r="E18" s="162"/>
      <c r="F18" s="74"/>
      <c r="G18" s="74">
        <v>1</v>
      </c>
      <c r="H18" s="79">
        <f t="shared" si="0"/>
        <v>0</v>
      </c>
      <c r="I18" s="72"/>
      <c r="J18" s="72"/>
    </row>
    <row r="19" spans="1:10" ht="16.5" thickBot="1" x14ac:dyDescent="0.3">
      <c r="A19" s="71"/>
      <c r="B19" s="71"/>
      <c r="C19" s="71"/>
      <c r="D19" s="71"/>
      <c r="E19" s="71"/>
      <c r="F19" s="71"/>
      <c r="G19" s="75" t="s">
        <v>38</v>
      </c>
      <c r="H19" s="78">
        <f>SUM(H13:H18)</f>
        <v>0</v>
      </c>
      <c r="I19" s="71"/>
      <c r="J19" s="71"/>
    </row>
    <row r="20" spans="1:10" ht="15" x14ac:dyDescent="0.2">
      <c r="A20" s="163" t="s">
        <v>39</v>
      </c>
      <c r="B20" s="163"/>
      <c r="C20" s="163"/>
      <c r="D20" s="163"/>
      <c r="E20" s="163"/>
      <c r="F20" s="71"/>
      <c r="G20" s="71"/>
      <c r="H20" s="71"/>
      <c r="I20" s="71"/>
      <c r="J20" s="71"/>
    </row>
    <row r="21" spans="1:10" ht="15" x14ac:dyDescent="0.2">
      <c r="A21" s="71"/>
      <c r="B21" s="71"/>
      <c r="C21" s="71"/>
      <c r="D21" s="71"/>
      <c r="E21" s="71"/>
      <c r="F21" s="71"/>
      <c r="G21" s="71"/>
      <c r="H21" s="71"/>
      <c r="I21" s="71"/>
      <c r="J21" s="71"/>
    </row>
    <row r="22" spans="1:10" ht="15" x14ac:dyDescent="0.2">
      <c r="A22" s="164" t="s">
        <v>40</v>
      </c>
      <c r="B22" s="164"/>
      <c r="C22" s="164"/>
      <c r="D22" s="71"/>
      <c r="E22" s="71"/>
      <c r="F22" s="71"/>
      <c r="G22" s="71"/>
      <c r="H22" s="71"/>
      <c r="I22" s="71"/>
      <c r="J22" s="71"/>
    </row>
    <row r="23" spans="1:10" ht="15" x14ac:dyDescent="0.2">
      <c r="A23" s="71"/>
      <c r="B23" s="71"/>
      <c r="C23" s="71"/>
      <c r="D23" s="71"/>
      <c r="E23" s="71"/>
      <c r="F23" s="71"/>
      <c r="G23" s="71"/>
      <c r="H23" s="71"/>
      <c r="I23" s="71"/>
      <c r="J23" s="71"/>
    </row>
  </sheetData>
  <protectedRanges>
    <protectedRange sqref="F14:F18" name="Points_1"/>
  </protectedRanges>
  <mergeCells count="17">
    <mergeCell ref="A15:E15"/>
    <mergeCell ref="A1:H2"/>
    <mergeCell ref="A4:E4"/>
    <mergeCell ref="A5:E5"/>
    <mergeCell ref="A6:E6"/>
    <mergeCell ref="A7:E7"/>
    <mergeCell ref="A8:E8"/>
    <mergeCell ref="A9:E9"/>
    <mergeCell ref="A10:E10"/>
    <mergeCell ref="A12:E12"/>
    <mergeCell ref="A13:E13"/>
    <mergeCell ref="A14:E14"/>
    <mergeCell ref="A16:E16"/>
    <mergeCell ref="A17:E17"/>
    <mergeCell ref="A18:E18"/>
    <mergeCell ref="A20:E20"/>
    <mergeCell ref="A22:C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B5" sqref="B5:B10"/>
    </sheetView>
  </sheetViews>
  <sheetFormatPr defaultRowHeight="12.75" x14ac:dyDescent="0.2"/>
  <cols>
    <col min="1" max="1" width="46.140625" customWidth="1"/>
    <col min="2" max="2" width="10.5703125" customWidth="1"/>
    <col min="3" max="3" width="10.42578125" customWidth="1"/>
    <col min="4" max="4" width="8.140625" customWidth="1"/>
    <col min="5" max="5" width="9.28515625" customWidth="1"/>
    <col min="6" max="6" width="7.5703125" customWidth="1"/>
    <col min="7" max="7" width="7.5703125" style="51" customWidth="1"/>
    <col min="8" max="8" width="12.42578125" customWidth="1"/>
  </cols>
  <sheetData>
    <row r="1" spans="1:10" ht="15.75" x14ac:dyDescent="0.25">
      <c r="A1" s="140" t="s">
        <v>0</v>
      </c>
      <c r="B1" s="141"/>
      <c r="C1" s="141"/>
      <c r="D1" s="141"/>
      <c r="E1" s="141"/>
      <c r="F1" s="141"/>
      <c r="G1" s="141"/>
      <c r="H1" s="141"/>
      <c r="I1" s="15"/>
      <c r="J1" s="15"/>
    </row>
    <row r="2" spans="1:10" ht="12.75" customHeight="1" x14ac:dyDescent="0.2">
      <c r="A2" s="142" t="str">
        <f>Responses!A2</f>
        <v>RFP730-18128 Katy Academic Building Parking Lot</v>
      </c>
      <c r="B2" s="142"/>
      <c r="C2" s="142"/>
      <c r="D2" s="142"/>
      <c r="E2" s="142"/>
      <c r="F2" s="142"/>
      <c r="G2" s="142"/>
      <c r="H2" s="142"/>
      <c r="I2" s="142"/>
      <c r="J2" s="15"/>
    </row>
    <row r="3" spans="1:10" ht="15.75" thickBot="1" x14ac:dyDescent="0.25">
      <c r="A3" s="15"/>
      <c r="B3" s="15"/>
      <c r="C3" s="15"/>
      <c r="D3" s="15"/>
      <c r="E3" s="15"/>
      <c r="F3" s="15"/>
      <c r="H3" s="16"/>
      <c r="I3" s="15"/>
      <c r="J3" s="15"/>
    </row>
    <row r="4" spans="1:10" ht="84" customHeight="1" thickTop="1" thickBot="1" x14ac:dyDescent="0.25">
      <c r="A4" s="17" t="s">
        <v>4</v>
      </c>
      <c r="B4" s="18" t="s">
        <v>5</v>
      </c>
      <c r="C4" s="18" t="s">
        <v>6</v>
      </c>
      <c r="D4" s="18" t="s">
        <v>7</v>
      </c>
      <c r="E4" s="18" t="s">
        <v>8</v>
      </c>
      <c r="F4" s="18" t="s">
        <v>9</v>
      </c>
      <c r="G4" s="53" t="s">
        <v>18</v>
      </c>
      <c r="H4" s="58" t="s">
        <v>17</v>
      </c>
      <c r="I4" s="58" t="s">
        <v>10</v>
      </c>
      <c r="J4" s="19"/>
    </row>
    <row r="5" spans="1:10" ht="16.5" thickTop="1" x14ac:dyDescent="0.2">
      <c r="A5" s="55" t="str">
        <f>Responses!A5</f>
        <v>A-Status Construction**</v>
      </c>
      <c r="B5" s="130">
        <v>40</v>
      </c>
      <c r="C5" s="73">
        <v>16</v>
      </c>
      <c r="D5" s="73">
        <v>12</v>
      </c>
      <c r="E5" s="73">
        <v>10</v>
      </c>
      <c r="F5" s="73">
        <v>8</v>
      </c>
      <c r="G5" s="73">
        <v>5</v>
      </c>
      <c r="H5" s="20">
        <f t="shared" ref="H5:H6" si="0">SUM(C5:G5)</f>
        <v>51</v>
      </c>
      <c r="I5" s="14">
        <f t="shared" ref="I5" si="1">SUM(B5:G5)</f>
        <v>91</v>
      </c>
      <c r="J5" s="19"/>
    </row>
    <row r="6" spans="1:10" ht="15" x14ac:dyDescent="0.2">
      <c r="A6" s="55" t="str">
        <f>Responses!A6</f>
        <v>J.T. Vaughn Construction</v>
      </c>
      <c r="B6" s="130">
        <v>29.45</v>
      </c>
      <c r="C6" s="73">
        <v>20</v>
      </c>
      <c r="D6" s="73">
        <v>15</v>
      </c>
      <c r="E6" s="73">
        <v>10</v>
      </c>
      <c r="F6" s="73">
        <v>10</v>
      </c>
      <c r="G6" s="73">
        <v>5</v>
      </c>
      <c r="H6" s="54">
        <f t="shared" si="0"/>
        <v>60</v>
      </c>
      <c r="I6" s="14">
        <f>SUM(B6:G6)</f>
        <v>89.45</v>
      </c>
      <c r="J6" s="15"/>
    </row>
    <row r="7" spans="1:10" ht="15" x14ac:dyDescent="0.2">
      <c r="A7" s="55" t="str">
        <f>Responses!A7</f>
        <v>Jerdon Enterprise, LP</v>
      </c>
      <c r="B7" s="130">
        <v>25.48</v>
      </c>
      <c r="C7" s="73">
        <v>16</v>
      </c>
      <c r="D7" s="73">
        <v>12</v>
      </c>
      <c r="E7" s="73">
        <v>8</v>
      </c>
      <c r="F7" s="73">
        <v>10</v>
      </c>
      <c r="G7" s="73">
        <v>5</v>
      </c>
      <c r="H7" s="54">
        <f t="shared" ref="H7:H8" si="2">SUM(C7:G7)</f>
        <v>51</v>
      </c>
      <c r="I7" s="14">
        <f t="shared" ref="I7:I8" si="3">SUM(B7:G7)</f>
        <v>76.48</v>
      </c>
    </row>
    <row r="8" spans="1:10" ht="15" x14ac:dyDescent="0.2">
      <c r="A8" s="55" t="str">
        <f>Responses!A8</f>
        <v>Main Lane Industries</v>
      </c>
      <c r="B8" s="130">
        <v>19.71</v>
      </c>
      <c r="C8" s="73">
        <v>16</v>
      </c>
      <c r="D8" s="73">
        <v>12</v>
      </c>
      <c r="E8" s="73">
        <v>6</v>
      </c>
      <c r="F8" s="73">
        <v>8</v>
      </c>
      <c r="G8" s="73">
        <v>4</v>
      </c>
      <c r="H8" s="54">
        <f t="shared" si="2"/>
        <v>46</v>
      </c>
      <c r="I8" s="14">
        <f t="shared" si="3"/>
        <v>65.710000000000008</v>
      </c>
    </row>
    <row r="9" spans="1:10" ht="15" x14ac:dyDescent="0.2">
      <c r="A9" s="55" t="str">
        <f>Responses!A9</f>
        <v>P2MG**</v>
      </c>
      <c r="B9" s="130">
        <v>36.909999999999997</v>
      </c>
      <c r="C9" s="73">
        <v>12</v>
      </c>
      <c r="D9" s="73">
        <v>9</v>
      </c>
      <c r="E9" s="73">
        <v>6</v>
      </c>
      <c r="F9" s="73">
        <v>6</v>
      </c>
      <c r="G9" s="73">
        <v>5</v>
      </c>
      <c r="H9" s="54">
        <f t="shared" ref="H9:H10" si="4">SUM(C9:G9)</f>
        <v>38</v>
      </c>
      <c r="I9" s="14">
        <f t="shared" ref="I9:I10" si="5">SUM(B9:G9)</f>
        <v>74.91</v>
      </c>
    </row>
    <row r="10" spans="1:10" ht="15" x14ac:dyDescent="0.2">
      <c r="A10" s="55" t="str">
        <f>Responses!A10</f>
        <v>Tellepsen</v>
      </c>
      <c r="B10" s="130">
        <v>33.159999999999997</v>
      </c>
      <c r="C10" s="73">
        <v>20</v>
      </c>
      <c r="D10" s="73">
        <v>15</v>
      </c>
      <c r="E10" s="73">
        <v>10</v>
      </c>
      <c r="F10" s="73">
        <v>10</v>
      </c>
      <c r="G10" s="73">
        <v>5</v>
      </c>
      <c r="H10" s="54">
        <f t="shared" si="4"/>
        <v>60</v>
      </c>
      <c r="I10" s="14">
        <f t="shared" si="5"/>
        <v>93.16</v>
      </c>
    </row>
  </sheetData>
  <mergeCells count="2">
    <mergeCell ref="A1:H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B5" sqref="B5:B10"/>
    </sheetView>
  </sheetViews>
  <sheetFormatPr defaultRowHeight="12.75" x14ac:dyDescent="0.2"/>
  <cols>
    <col min="1" max="1" width="45.5703125" customWidth="1"/>
    <col min="2" max="2" width="11.140625" customWidth="1"/>
    <col min="3" max="3" width="9.28515625" customWidth="1"/>
    <col min="4" max="5" width="10" customWidth="1"/>
    <col min="6" max="6" width="11.140625" customWidth="1"/>
    <col min="7" max="7" width="11.140625" style="51" customWidth="1"/>
    <col min="8" max="8" width="10.42578125" customWidth="1"/>
  </cols>
  <sheetData>
    <row r="1" spans="1:9" ht="15.75" x14ac:dyDescent="0.25">
      <c r="A1" s="140" t="s">
        <v>0</v>
      </c>
      <c r="B1" s="141"/>
      <c r="C1" s="141"/>
      <c r="D1" s="141"/>
      <c r="E1" s="141"/>
      <c r="F1" s="141"/>
      <c r="G1" s="141"/>
      <c r="H1" s="141"/>
    </row>
    <row r="2" spans="1:9" ht="12.75" customHeight="1" x14ac:dyDescent="0.2">
      <c r="A2" s="142" t="str">
        <f>Responses!A2</f>
        <v>RFP730-18128 Katy Academic Building Parking Lot</v>
      </c>
      <c r="B2" s="142"/>
      <c r="C2" s="142"/>
      <c r="D2" s="142"/>
      <c r="E2" s="142"/>
      <c r="F2" s="142"/>
      <c r="G2" s="142"/>
      <c r="H2" s="142"/>
      <c r="I2" s="142"/>
    </row>
    <row r="3" spans="1:9" ht="15.75" thickBot="1" x14ac:dyDescent="0.25">
      <c r="A3" s="35"/>
      <c r="B3" s="35"/>
      <c r="C3" s="35"/>
      <c r="D3" s="35"/>
      <c r="E3" s="35"/>
      <c r="F3" s="35"/>
      <c r="H3" s="36"/>
    </row>
    <row r="4" spans="1:9" ht="75" thickTop="1" thickBot="1" x14ac:dyDescent="0.25">
      <c r="A4" s="37" t="s">
        <v>4</v>
      </c>
      <c r="B4" s="128" t="s">
        <v>5</v>
      </c>
      <c r="C4" s="38" t="s">
        <v>6</v>
      </c>
      <c r="D4" s="38" t="s">
        <v>7</v>
      </c>
      <c r="E4" s="38" t="s">
        <v>8</v>
      </c>
      <c r="F4" s="38" t="s">
        <v>9</v>
      </c>
      <c r="G4" s="53" t="s">
        <v>18</v>
      </c>
      <c r="H4" s="58" t="s">
        <v>17</v>
      </c>
      <c r="I4" s="58" t="s">
        <v>10</v>
      </c>
    </row>
    <row r="5" spans="1:9" ht="15.75" thickTop="1" x14ac:dyDescent="0.2">
      <c r="A5" s="55" t="str">
        <f>Responses!A5</f>
        <v>A-Status Construction**</v>
      </c>
      <c r="B5" s="129">
        <v>40</v>
      </c>
      <c r="C5" s="73">
        <v>20</v>
      </c>
      <c r="D5" s="73">
        <v>15</v>
      </c>
      <c r="E5" s="73">
        <v>10</v>
      </c>
      <c r="F5" s="73">
        <v>8</v>
      </c>
      <c r="G5" s="73">
        <v>5</v>
      </c>
      <c r="H5" s="54">
        <f t="shared" ref="H5:H6" si="0">SUM(C5:G5)</f>
        <v>58</v>
      </c>
      <c r="I5" s="14">
        <f t="shared" ref="I5:I6" si="1">SUM(B5:G5)</f>
        <v>98</v>
      </c>
    </row>
    <row r="6" spans="1:9" ht="15" x14ac:dyDescent="0.2">
      <c r="A6" s="11" t="str">
        <f>Responses!A6</f>
        <v>J.T. Vaughn Construction</v>
      </c>
      <c r="B6" s="131">
        <v>29.45</v>
      </c>
      <c r="C6" s="73">
        <v>20</v>
      </c>
      <c r="D6" s="73">
        <v>15</v>
      </c>
      <c r="E6" s="73">
        <v>10</v>
      </c>
      <c r="F6" s="73">
        <v>10</v>
      </c>
      <c r="G6" s="73">
        <v>5</v>
      </c>
      <c r="H6" s="54">
        <f t="shared" si="0"/>
        <v>60</v>
      </c>
      <c r="I6" s="14">
        <f t="shared" si="1"/>
        <v>89.45</v>
      </c>
    </row>
    <row r="7" spans="1:9" ht="15" x14ac:dyDescent="0.2">
      <c r="A7" s="11" t="str">
        <f>Responses!A7</f>
        <v>Jerdon Enterprise, LP</v>
      </c>
      <c r="B7" s="131">
        <v>25.48</v>
      </c>
      <c r="C7" s="73">
        <v>16</v>
      </c>
      <c r="D7" s="73">
        <v>15</v>
      </c>
      <c r="E7" s="73">
        <v>8</v>
      </c>
      <c r="F7" s="73">
        <v>8</v>
      </c>
      <c r="G7" s="73">
        <v>5</v>
      </c>
      <c r="H7" s="54">
        <f t="shared" ref="H7:H8" si="2">SUM(C7:G7)</f>
        <v>52</v>
      </c>
      <c r="I7" s="14">
        <f t="shared" ref="I7:I8" si="3">SUM(B7:G7)</f>
        <v>77.48</v>
      </c>
    </row>
    <row r="8" spans="1:9" ht="15" x14ac:dyDescent="0.2">
      <c r="A8" s="11" t="str">
        <f>Responses!A8</f>
        <v>Main Lane Industries</v>
      </c>
      <c r="B8" s="131">
        <v>19.71</v>
      </c>
      <c r="C8" s="73">
        <v>16</v>
      </c>
      <c r="D8" s="73">
        <v>15</v>
      </c>
      <c r="E8" s="73">
        <v>8</v>
      </c>
      <c r="F8" s="73">
        <v>6</v>
      </c>
      <c r="G8" s="73">
        <v>4</v>
      </c>
      <c r="H8" s="54">
        <f t="shared" si="2"/>
        <v>49</v>
      </c>
      <c r="I8" s="14">
        <f t="shared" si="3"/>
        <v>68.710000000000008</v>
      </c>
    </row>
    <row r="9" spans="1:9" ht="15" x14ac:dyDescent="0.2">
      <c r="A9" s="11" t="str">
        <f>Responses!A9</f>
        <v>P2MG**</v>
      </c>
      <c r="B9" s="131">
        <v>36.909999999999997</v>
      </c>
      <c r="C9" s="73">
        <v>16</v>
      </c>
      <c r="D9" s="73">
        <v>9</v>
      </c>
      <c r="E9" s="73">
        <v>6</v>
      </c>
      <c r="F9" s="73">
        <v>8</v>
      </c>
      <c r="G9" s="73">
        <v>4</v>
      </c>
      <c r="H9" s="54">
        <f t="shared" ref="H9:H10" si="4">SUM(C9:G9)</f>
        <v>43</v>
      </c>
      <c r="I9" s="14">
        <f t="shared" ref="I9:I10" si="5">SUM(B9:G9)</f>
        <v>79.91</v>
      </c>
    </row>
    <row r="10" spans="1:9" ht="15" x14ac:dyDescent="0.2">
      <c r="A10" s="11" t="str">
        <f>Responses!A10</f>
        <v>Tellepsen</v>
      </c>
      <c r="B10" s="131">
        <v>33.159999999999997</v>
      </c>
      <c r="C10" s="73">
        <v>20</v>
      </c>
      <c r="D10" s="73">
        <v>15</v>
      </c>
      <c r="E10" s="73">
        <v>10</v>
      </c>
      <c r="F10" s="73">
        <v>10</v>
      </c>
      <c r="G10" s="73">
        <v>5</v>
      </c>
      <c r="H10" s="54">
        <f t="shared" si="4"/>
        <v>60</v>
      </c>
      <c r="I10" s="14">
        <f t="shared" si="5"/>
        <v>93.16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B5" sqref="B5:B10"/>
    </sheetView>
  </sheetViews>
  <sheetFormatPr defaultRowHeight="12.75" x14ac:dyDescent="0.2"/>
  <cols>
    <col min="1" max="1" width="49.7109375" customWidth="1"/>
    <col min="2" max="2" width="9" customWidth="1"/>
    <col min="3" max="3" width="6.85546875" customWidth="1"/>
    <col min="4" max="4" width="7" customWidth="1"/>
    <col min="5" max="5" width="7.5703125" customWidth="1"/>
    <col min="6" max="6" width="8.140625" customWidth="1"/>
    <col min="7" max="7" width="7.5703125" style="51" customWidth="1"/>
    <col min="8" max="8" width="10" customWidth="1"/>
  </cols>
  <sheetData>
    <row r="1" spans="1:9" ht="15.75" x14ac:dyDescent="0.25">
      <c r="A1" s="140" t="s">
        <v>0</v>
      </c>
      <c r="B1" s="141"/>
      <c r="C1" s="141"/>
      <c r="D1" s="141"/>
      <c r="E1" s="141"/>
      <c r="F1" s="141"/>
      <c r="G1" s="141"/>
      <c r="H1" s="141"/>
    </row>
    <row r="2" spans="1:9" ht="12.75" customHeight="1" x14ac:dyDescent="0.2">
      <c r="A2" s="142" t="str">
        <f>Responses!A2</f>
        <v>RFP730-18128 Katy Academic Building Parking Lot</v>
      </c>
      <c r="B2" s="142"/>
      <c r="C2" s="142"/>
      <c r="D2" s="142"/>
      <c r="E2" s="142"/>
      <c r="F2" s="142"/>
      <c r="G2" s="142"/>
      <c r="H2" s="142"/>
      <c r="I2" s="142"/>
    </row>
    <row r="3" spans="1:9" ht="15.75" thickBot="1" x14ac:dyDescent="0.25">
      <c r="A3" s="39"/>
      <c r="B3" s="39"/>
      <c r="C3" s="39"/>
      <c r="D3" s="39"/>
      <c r="E3" s="39"/>
      <c r="F3" s="39"/>
      <c r="H3" s="40"/>
    </row>
    <row r="4" spans="1:9" ht="75" thickTop="1" thickBot="1" x14ac:dyDescent="0.25">
      <c r="A4" s="41" t="s">
        <v>4</v>
      </c>
      <c r="B4" s="128" t="s">
        <v>5</v>
      </c>
      <c r="C4" s="42" t="s">
        <v>6</v>
      </c>
      <c r="D4" s="42" t="s">
        <v>7</v>
      </c>
      <c r="E4" s="42" t="s">
        <v>8</v>
      </c>
      <c r="F4" s="42" t="s">
        <v>9</v>
      </c>
      <c r="G4" s="53" t="s">
        <v>18</v>
      </c>
      <c r="H4" s="58" t="s">
        <v>17</v>
      </c>
      <c r="I4" s="58" t="s">
        <v>10</v>
      </c>
    </row>
    <row r="5" spans="1:9" ht="18.75" customHeight="1" thickTop="1" x14ac:dyDescent="0.2">
      <c r="A5" s="55" t="str">
        <f>Responses!A5</f>
        <v>A-Status Construction**</v>
      </c>
      <c r="B5" s="129">
        <v>40</v>
      </c>
      <c r="C5" s="73">
        <v>18</v>
      </c>
      <c r="D5" s="73">
        <v>12</v>
      </c>
      <c r="E5" s="73">
        <v>8</v>
      </c>
      <c r="F5" s="73">
        <v>8</v>
      </c>
      <c r="G5" s="66">
        <v>4</v>
      </c>
      <c r="H5" s="54">
        <f t="shared" ref="H5:H6" si="0">SUM(C5:G5)</f>
        <v>50</v>
      </c>
      <c r="I5" s="14">
        <f t="shared" ref="I5:I6" si="1">SUM(B5:G5)</f>
        <v>90</v>
      </c>
    </row>
    <row r="6" spans="1:9" ht="21" customHeight="1" x14ac:dyDescent="0.2">
      <c r="A6" s="11" t="str">
        <f>Responses!A6</f>
        <v>J.T. Vaughn Construction</v>
      </c>
      <c r="B6" s="131">
        <v>29.45</v>
      </c>
      <c r="C6" s="73">
        <v>18</v>
      </c>
      <c r="D6" s="73">
        <v>13.5</v>
      </c>
      <c r="E6" s="73">
        <v>8</v>
      </c>
      <c r="F6" s="73">
        <v>8</v>
      </c>
      <c r="G6" s="66">
        <v>4.5</v>
      </c>
      <c r="H6" s="54">
        <f t="shared" si="0"/>
        <v>52</v>
      </c>
      <c r="I6" s="14">
        <f t="shared" si="1"/>
        <v>81.45</v>
      </c>
    </row>
    <row r="7" spans="1:9" ht="15" x14ac:dyDescent="0.2">
      <c r="A7" s="11" t="str">
        <f>Responses!A7</f>
        <v>Jerdon Enterprise, LP</v>
      </c>
      <c r="B7" s="131">
        <v>25.48</v>
      </c>
      <c r="C7" s="73">
        <v>14</v>
      </c>
      <c r="D7" s="73">
        <v>10.5</v>
      </c>
      <c r="E7" s="73">
        <v>7</v>
      </c>
      <c r="F7" s="73">
        <v>7</v>
      </c>
      <c r="G7" s="66">
        <v>1.5</v>
      </c>
      <c r="H7" s="54">
        <f t="shared" ref="H7:H8" si="2">SUM(C7:G7)</f>
        <v>40</v>
      </c>
      <c r="I7" s="14">
        <f t="shared" ref="I7:I8" si="3">SUM(B7:G7)</f>
        <v>65.48</v>
      </c>
    </row>
    <row r="8" spans="1:9" ht="15" x14ac:dyDescent="0.2">
      <c r="A8" s="11" t="str">
        <f>Responses!A8</f>
        <v>Main Lane Industries</v>
      </c>
      <c r="B8" s="131">
        <v>19.71</v>
      </c>
      <c r="C8" s="73">
        <v>12</v>
      </c>
      <c r="D8" s="73">
        <v>9</v>
      </c>
      <c r="E8" s="73">
        <v>7</v>
      </c>
      <c r="F8" s="73">
        <v>7</v>
      </c>
      <c r="G8" s="66">
        <v>3.5</v>
      </c>
      <c r="H8" s="54">
        <f t="shared" si="2"/>
        <v>38.5</v>
      </c>
      <c r="I8" s="14">
        <f t="shared" si="3"/>
        <v>58.21</v>
      </c>
    </row>
    <row r="9" spans="1:9" ht="15" x14ac:dyDescent="0.2">
      <c r="A9" s="11" t="str">
        <f>Responses!A9</f>
        <v>P2MG**</v>
      </c>
      <c r="B9" s="131">
        <v>36.909999999999997</v>
      </c>
      <c r="C9" s="73">
        <v>10</v>
      </c>
      <c r="D9" s="73">
        <v>7.5</v>
      </c>
      <c r="E9" s="73">
        <v>6</v>
      </c>
      <c r="F9" s="73">
        <v>6</v>
      </c>
      <c r="G9" s="66">
        <v>3</v>
      </c>
      <c r="H9" s="54">
        <f t="shared" ref="H9:H10" si="4">SUM(C9:G9)</f>
        <v>32.5</v>
      </c>
      <c r="I9" s="14">
        <f t="shared" ref="I9:I10" si="5">SUM(B9:G9)</f>
        <v>69.41</v>
      </c>
    </row>
    <row r="10" spans="1:9" ht="15" x14ac:dyDescent="0.2">
      <c r="A10" s="11" t="str">
        <f>Responses!A10</f>
        <v>Tellepsen</v>
      </c>
      <c r="B10" s="131">
        <v>33.159999999999997</v>
      </c>
      <c r="C10" s="73">
        <v>18</v>
      </c>
      <c r="D10" s="73">
        <v>13.5</v>
      </c>
      <c r="E10" s="73">
        <v>9</v>
      </c>
      <c r="F10" s="73">
        <v>9</v>
      </c>
      <c r="G10" s="66">
        <v>4.5</v>
      </c>
      <c r="H10" s="54">
        <f t="shared" si="4"/>
        <v>54</v>
      </c>
      <c r="I10" s="14">
        <f t="shared" si="5"/>
        <v>87.16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I5" sqref="I5"/>
    </sheetView>
  </sheetViews>
  <sheetFormatPr defaultRowHeight="12.75" x14ac:dyDescent="0.2"/>
  <cols>
    <col min="1" max="1" width="47.5703125" customWidth="1"/>
    <col min="2" max="2" width="8.140625" customWidth="1"/>
    <col min="3" max="3" width="7.5703125" customWidth="1"/>
    <col min="4" max="4" width="7.7109375" customWidth="1"/>
    <col min="5" max="6" width="7.85546875" customWidth="1"/>
    <col min="7" max="7" width="8" style="51" customWidth="1"/>
    <col min="8" max="8" width="10.28515625" customWidth="1"/>
  </cols>
  <sheetData>
    <row r="1" spans="1:9" ht="15.75" x14ac:dyDescent="0.25">
      <c r="A1" s="140" t="s">
        <v>0</v>
      </c>
      <c r="B1" s="141"/>
      <c r="C1" s="141"/>
      <c r="D1" s="141"/>
      <c r="E1" s="141"/>
      <c r="F1" s="141"/>
      <c r="G1" s="141"/>
      <c r="H1" s="141"/>
    </row>
    <row r="2" spans="1:9" ht="12.75" customHeight="1" x14ac:dyDescent="0.2">
      <c r="A2" s="142" t="str">
        <f>Responses!A2</f>
        <v>RFP730-18128 Katy Academic Building Parking Lot</v>
      </c>
      <c r="B2" s="142"/>
      <c r="C2" s="142"/>
      <c r="D2" s="142"/>
      <c r="E2" s="142"/>
      <c r="F2" s="142"/>
      <c r="G2" s="142"/>
      <c r="H2" s="142"/>
      <c r="I2" s="142"/>
    </row>
    <row r="3" spans="1:9" ht="15.75" thickBot="1" x14ac:dyDescent="0.25">
      <c r="A3" s="43"/>
      <c r="B3" s="43"/>
      <c r="C3" s="43"/>
      <c r="D3" s="43"/>
      <c r="E3" s="43"/>
      <c r="F3" s="43"/>
      <c r="H3" s="44"/>
    </row>
    <row r="4" spans="1:9" ht="75" thickTop="1" thickBot="1" x14ac:dyDescent="0.25">
      <c r="A4" s="45" t="s">
        <v>4</v>
      </c>
      <c r="B4" s="128" t="s">
        <v>5</v>
      </c>
      <c r="C4" s="46" t="s">
        <v>6</v>
      </c>
      <c r="D4" s="46" t="s">
        <v>7</v>
      </c>
      <c r="E4" s="46" t="s">
        <v>8</v>
      </c>
      <c r="F4" s="46" t="s">
        <v>9</v>
      </c>
      <c r="G4" s="53" t="s">
        <v>18</v>
      </c>
      <c r="H4" s="58" t="s">
        <v>17</v>
      </c>
      <c r="I4" s="58" t="s">
        <v>10</v>
      </c>
    </row>
    <row r="5" spans="1:9" ht="18" customHeight="1" thickTop="1" x14ac:dyDescent="0.2">
      <c r="A5" s="55" t="str">
        <f>Responses!A5</f>
        <v>A-Status Construction**</v>
      </c>
      <c r="B5" s="129">
        <v>40</v>
      </c>
      <c r="C5" s="73">
        <v>16</v>
      </c>
      <c r="D5" s="73">
        <v>12</v>
      </c>
      <c r="E5" s="73">
        <v>6</v>
      </c>
      <c r="F5" s="73">
        <v>6</v>
      </c>
      <c r="G5" s="66">
        <v>3</v>
      </c>
      <c r="H5" s="54">
        <f>SUM(C5:G5)</f>
        <v>43</v>
      </c>
      <c r="I5" s="14">
        <f>SUM(B5:G5)</f>
        <v>83</v>
      </c>
    </row>
    <row r="6" spans="1:9" ht="22.5" customHeight="1" x14ac:dyDescent="0.2">
      <c r="A6" s="11" t="str">
        <f>Responses!A6</f>
        <v>J.T. Vaughn Construction</v>
      </c>
      <c r="B6" s="131">
        <v>29.45</v>
      </c>
      <c r="C6" s="73">
        <v>18</v>
      </c>
      <c r="D6" s="73">
        <v>12</v>
      </c>
      <c r="E6" s="73">
        <v>8</v>
      </c>
      <c r="F6" s="73">
        <v>8</v>
      </c>
      <c r="G6" s="66">
        <v>4</v>
      </c>
      <c r="H6" s="54">
        <f>SUM(C6:G6)</f>
        <v>50</v>
      </c>
      <c r="I6" s="14">
        <f>SUM(B6:G6)</f>
        <v>79.45</v>
      </c>
    </row>
    <row r="7" spans="1:9" ht="15" x14ac:dyDescent="0.2">
      <c r="A7" s="11" t="str">
        <f>Responses!A7</f>
        <v>Jerdon Enterprise, LP</v>
      </c>
      <c r="B7" s="131">
        <v>25.48</v>
      </c>
      <c r="C7" s="73">
        <v>12</v>
      </c>
      <c r="D7" s="73">
        <v>9</v>
      </c>
      <c r="E7" s="73">
        <v>6</v>
      </c>
      <c r="F7" s="73">
        <v>6</v>
      </c>
      <c r="G7" s="66">
        <v>3</v>
      </c>
      <c r="H7" s="54">
        <f t="shared" ref="H7:H8" si="0">SUM(C7:G7)</f>
        <v>36</v>
      </c>
      <c r="I7" s="14">
        <f t="shared" ref="I7:I8" si="1">SUM(B7:G7)</f>
        <v>61.480000000000004</v>
      </c>
    </row>
    <row r="8" spans="1:9" ht="15" x14ac:dyDescent="0.2">
      <c r="A8" s="11" t="str">
        <f>Responses!A8</f>
        <v>Main Lane Industries</v>
      </c>
      <c r="B8" s="131">
        <v>19.71</v>
      </c>
      <c r="C8" s="73">
        <v>12</v>
      </c>
      <c r="D8" s="73">
        <v>9</v>
      </c>
      <c r="E8" s="73">
        <v>6</v>
      </c>
      <c r="F8" s="73">
        <v>6</v>
      </c>
      <c r="G8" s="66">
        <v>3</v>
      </c>
      <c r="H8" s="54">
        <f t="shared" si="0"/>
        <v>36</v>
      </c>
      <c r="I8" s="14">
        <f t="shared" si="1"/>
        <v>55.71</v>
      </c>
    </row>
    <row r="9" spans="1:9" ht="15" x14ac:dyDescent="0.2">
      <c r="A9" s="11" t="str">
        <f>Responses!A9</f>
        <v>P2MG**</v>
      </c>
      <c r="B9" s="131">
        <v>36.909999999999997</v>
      </c>
      <c r="C9" s="73">
        <v>16</v>
      </c>
      <c r="D9" s="73">
        <v>12</v>
      </c>
      <c r="E9" s="73">
        <v>8</v>
      </c>
      <c r="F9" s="73">
        <v>8</v>
      </c>
      <c r="G9" s="66">
        <v>4</v>
      </c>
      <c r="H9" s="54">
        <f t="shared" ref="H9:H10" si="2">SUM(C9:G9)</f>
        <v>48</v>
      </c>
      <c r="I9" s="14">
        <f t="shared" ref="I9:I10" si="3">SUM(B9:G9)</f>
        <v>84.91</v>
      </c>
    </row>
    <row r="10" spans="1:9" ht="15" x14ac:dyDescent="0.2">
      <c r="A10" s="11" t="str">
        <f>Responses!A10</f>
        <v>Tellepsen</v>
      </c>
      <c r="B10" s="131">
        <v>33.159999999999997</v>
      </c>
      <c r="C10" s="73">
        <v>16</v>
      </c>
      <c r="D10" s="73">
        <v>12</v>
      </c>
      <c r="E10" s="73">
        <v>8</v>
      </c>
      <c r="F10" s="73">
        <v>8</v>
      </c>
      <c r="G10" s="66">
        <v>4</v>
      </c>
      <c r="H10" s="54">
        <f t="shared" si="2"/>
        <v>48</v>
      </c>
      <c r="I10" s="14">
        <f t="shared" si="3"/>
        <v>81.16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0"/>
  <sheetViews>
    <sheetView workbookViewId="0">
      <selection activeCell="C22" sqref="C22"/>
    </sheetView>
  </sheetViews>
  <sheetFormatPr defaultRowHeight="12.75" x14ac:dyDescent="0.2"/>
  <cols>
    <col min="1" max="1" width="48.28515625" customWidth="1"/>
    <col min="2" max="2" width="7" bestFit="1" customWidth="1"/>
    <col min="3" max="6" width="6.42578125" bestFit="1" customWidth="1"/>
    <col min="7" max="7" width="6.42578125" style="51" customWidth="1"/>
    <col min="8" max="8" width="13.42578125" customWidth="1"/>
  </cols>
  <sheetData>
    <row r="1" spans="1:9" ht="15.75" x14ac:dyDescent="0.25">
      <c r="A1" s="140" t="s">
        <v>0</v>
      </c>
      <c r="B1" s="141"/>
      <c r="C1" s="141"/>
      <c r="D1" s="141"/>
      <c r="E1" s="141"/>
      <c r="F1" s="141"/>
      <c r="G1" s="141"/>
      <c r="H1" s="141"/>
    </row>
    <row r="2" spans="1:9" ht="12.75" customHeight="1" x14ac:dyDescent="0.2">
      <c r="A2" s="142" t="str">
        <f>Responses!A2</f>
        <v>RFP730-18128 Katy Academic Building Parking Lot</v>
      </c>
      <c r="B2" s="142"/>
      <c r="C2" s="142"/>
      <c r="D2" s="142"/>
      <c r="E2" s="142"/>
      <c r="F2" s="142"/>
      <c r="G2" s="142"/>
      <c r="H2" s="142"/>
      <c r="I2" s="142"/>
    </row>
    <row r="3" spans="1:9" ht="15.75" thickBot="1" x14ac:dyDescent="0.25">
      <c r="A3" s="47"/>
      <c r="B3" s="47"/>
      <c r="C3" s="47"/>
      <c r="D3" s="47"/>
      <c r="E3" s="47"/>
      <c r="F3" s="47"/>
      <c r="H3" s="48"/>
    </row>
    <row r="4" spans="1:9" ht="75" thickTop="1" thickBot="1" x14ac:dyDescent="0.25">
      <c r="A4" s="49" t="s">
        <v>4</v>
      </c>
      <c r="B4" s="125" t="s">
        <v>5</v>
      </c>
      <c r="C4" s="50" t="s">
        <v>6</v>
      </c>
      <c r="D4" s="50" t="s">
        <v>7</v>
      </c>
      <c r="E4" s="50" t="s">
        <v>8</v>
      </c>
      <c r="F4" s="50" t="s">
        <v>9</v>
      </c>
      <c r="G4" s="53" t="s">
        <v>18</v>
      </c>
      <c r="H4" s="58" t="s">
        <v>17</v>
      </c>
      <c r="I4" s="58" t="s">
        <v>10</v>
      </c>
    </row>
    <row r="5" spans="1:9" ht="23.25" customHeight="1" thickTop="1" x14ac:dyDescent="0.2">
      <c r="A5" s="11" t="str">
        <f>Responses!A5</f>
        <v>A-Status Construction**</v>
      </c>
      <c r="B5" s="126">
        <v>40</v>
      </c>
      <c r="C5" s="73">
        <v>8</v>
      </c>
      <c r="D5" s="73">
        <v>4.5</v>
      </c>
      <c r="E5" s="73">
        <v>2</v>
      </c>
      <c r="F5" s="73">
        <v>1</v>
      </c>
      <c r="G5" s="66">
        <v>0.5</v>
      </c>
      <c r="H5" s="54">
        <f>SUM(C5:G5)</f>
        <v>16</v>
      </c>
      <c r="I5" s="14">
        <f>SUM(B5:G5)</f>
        <v>56</v>
      </c>
    </row>
    <row r="6" spans="1:9" ht="20.25" customHeight="1" x14ac:dyDescent="0.2">
      <c r="A6" s="11" t="str">
        <f>Responses!A6</f>
        <v>J.T. Vaughn Construction</v>
      </c>
      <c r="B6" s="127">
        <v>29.45</v>
      </c>
      <c r="C6" s="73">
        <v>16</v>
      </c>
      <c r="D6" s="73">
        <v>12</v>
      </c>
      <c r="E6" s="73">
        <v>9</v>
      </c>
      <c r="F6" s="73">
        <v>10</v>
      </c>
      <c r="G6" s="66">
        <v>1</v>
      </c>
      <c r="H6" s="54">
        <f t="shared" ref="H6" si="0">SUM(C6:G6)</f>
        <v>48</v>
      </c>
      <c r="I6" s="14">
        <f t="shared" ref="I6" si="1">SUM(B6:G6)</f>
        <v>77.45</v>
      </c>
    </row>
    <row r="7" spans="1:9" ht="15" x14ac:dyDescent="0.2">
      <c r="A7" s="11" t="str">
        <f>Responses!A7</f>
        <v>Jerdon Enterprise, LP</v>
      </c>
      <c r="B7" s="127">
        <v>25.48</v>
      </c>
      <c r="C7" s="73">
        <v>16</v>
      </c>
      <c r="D7" s="73">
        <v>12</v>
      </c>
      <c r="E7" s="73">
        <v>6</v>
      </c>
      <c r="F7" s="73">
        <v>6</v>
      </c>
      <c r="G7" s="66">
        <v>1</v>
      </c>
      <c r="H7" s="54">
        <f t="shared" ref="H7:H8" si="2">SUM(C7:G7)</f>
        <v>41</v>
      </c>
      <c r="I7" s="14">
        <f t="shared" ref="I7:I8" si="3">SUM(B7:G7)</f>
        <v>66.48</v>
      </c>
    </row>
    <row r="8" spans="1:9" ht="15" x14ac:dyDescent="0.2">
      <c r="A8" s="11" t="str">
        <f>Responses!A8</f>
        <v>Main Lane Industries</v>
      </c>
      <c r="B8" s="127">
        <v>19.71</v>
      </c>
      <c r="C8" s="73">
        <v>12</v>
      </c>
      <c r="D8" s="73">
        <v>9</v>
      </c>
      <c r="E8" s="73">
        <v>8</v>
      </c>
      <c r="F8" s="73">
        <v>6</v>
      </c>
      <c r="G8" s="66">
        <v>1</v>
      </c>
      <c r="H8" s="54">
        <f t="shared" si="2"/>
        <v>36</v>
      </c>
      <c r="I8" s="14">
        <f t="shared" si="3"/>
        <v>55.71</v>
      </c>
    </row>
    <row r="9" spans="1:9" ht="15" x14ac:dyDescent="0.2">
      <c r="A9" s="11" t="str">
        <f>Responses!A9</f>
        <v>P2MG**</v>
      </c>
      <c r="B9" s="127">
        <v>36.909999999999997</v>
      </c>
      <c r="C9" s="73">
        <v>8</v>
      </c>
      <c r="D9" s="73">
        <v>9</v>
      </c>
      <c r="E9" s="73">
        <v>2</v>
      </c>
      <c r="F9" s="73">
        <v>2</v>
      </c>
      <c r="G9" s="66">
        <v>1</v>
      </c>
      <c r="H9" s="54">
        <f t="shared" ref="H9:H10" si="4">SUM(C9:G9)</f>
        <v>22</v>
      </c>
      <c r="I9" s="14">
        <f t="shared" ref="I9:I10" si="5">SUM(B9:G9)</f>
        <v>58.91</v>
      </c>
    </row>
    <row r="10" spans="1:9" ht="15" x14ac:dyDescent="0.2">
      <c r="A10" s="11" t="str">
        <f>Responses!A10</f>
        <v>Tellepsen</v>
      </c>
      <c r="B10" s="127">
        <v>33.159999999999997</v>
      </c>
      <c r="C10" s="73">
        <v>16</v>
      </c>
      <c r="D10" s="73">
        <v>12</v>
      </c>
      <c r="E10" s="73">
        <v>8</v>
      </c>
      <c r="F10" s="73">
        <v>7</v>
      </c>
      <c r="G10" s="66">
        <v>1</v>
      </c>
      <c r="H10" s="54">
        <f t="shared" si="4"/>
        <v>44</v>
      </c>
      <c r="I10" s="14">
        <f t="shared" si="5"/>
        <v>77.16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zoomScaleNormal="100" workbookViewId="0">
      <selection activeCell="C27" sqref="C27"/>
    </sheetView>
  </sheetViews>
  <sheetFormatPr defaultRowHeight="15" x14ac:dyDescent="0.2"/>
  <cols>
    <col min="1" max="1" width="46.7109375" style="2" customWidth="1"/>
    <col min="2" max="2" width="12.85546875" style="2" customWidth="1"/>
    <col min="3" max="3" width="13.42578125" style="2" customWidth="1"/>
    <col min="4" max="5" width="9.140625" style="2"/>
    <col min="6" max="6" width="11.28515625" style="93" customWidth="1"/>
    <col min="7" max="7" width="17.5703125" style="2" bestFit="1" customWidth="1"/>
    <col min="8" max="8" width="10.42578125" style="2" customWidth="1"/>
    <col min="9" max="10" width="9.42578125" style="2" customWidth="1"/>
    <col min="11" max="12" width="9" style="2" customWidth="1"/>
    <col min="13" max="13" width="17.5703125" style="2" bestFit="1" customWidth="1"/>
    <col min="14" max="14" width="13.42578125" style="2" customWidth="1"/>
    <col min="15" max="16384" width="9.140625" style="2"/>
  </cols>
  <sheetData>
    <row r="1" spans="1:14" ht="15.75" x14ac:dyDescent="0.25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ht="15.75" x14ac:dyDescent="0.2">
      <c r="A2" s="142" t="str">
        <f>Responses!A2</f>
        <v>RFP730-18128 Katy Academic Building Parking Lot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</row>
    <row r="3" spans="1:14" ht="15.75" thickBot="1" x14ac:dyDescent="0.25">
      <c r="M3" s="4"/>
      <c r="N3" s="4"/>
    </row>
    <row r="4" spans="1:14" s="3" customFormat="1" ht="151.5" customHeight="1" thickBot="1" x14ac:dyDescent="0.25">
      <c r="A4" s="6" t="s">
        <v>2</v>
      </c>
      <c r="B4" s="12" t="s">
        <v>61</v>
      </c>
      <c r="C4" s="12" t="s">
        <v>62</v>
      </c>
      <c r="D4" s="12" t="s">
        <v>63</v>
      </c>
      <c r="E4" s="12" t="s">
        <v>64</v>
      </c>
      <c r="F4" s="123" t="s">
        <v>65</v>
      </c>
      <c r="G4" s="13" t="s">
        <v>3</v>
      </c>
      <c r="H4" s="5" t="s">
        <v>1</v>
      </c>
      <c r="J4" s="9"/>
      <c r="K4" s="9"/>
      <c r="L4" s="9"/>
    </row>
    <row r="5" spans="1:14" s="10" customFormat="1" ht="16.5" customHeight="1" x14ac:dyDescent="0.2">
      <c r="A5" s="11" t="str">
        <f>Responses!A5</f>
        <v>A-Status Construction**</v>
      </c>
      <c r="B5" s="85">
        <f>'1'!H5</f>
        <v>51</v>
      </c>
      <c r="C5" s="86">
        <f>'2'!H5</f>
        <v>58</v>
      </c>
      <c r="D5" s="85">
        <f>'3'!H5</f>
        <v>50</v>
      </c>
      <c r="E5" s="85">
        <f>'4'!H5</f>
        <v>43</v>
      </c>
      <c r="F5" s="124">
        <f>'5'!H5</f>
        <v>16</v>
      </c>
      <c r="G5" s="85">
        <f>AVERAGE(B5:F5)</f>
        <v>43.6</v>
      </c>
      <c r="H5" s="87">
        <f>RANK(G5,$G$5:$G$10,0)</f>
        <v>4</v>
      </c>
    </row>
    <row r="6" spans="1:14" s="10" customFormat="1" ht="16.5" customHeight="1" x14ac:dyDescent="0.2">
      <c r="A6" s="11" t="str">
        <f>Responses!A6</f>
        <v>J.T. Vaughn Construction</v>
      </c>
      <c r="B6" s="85">
        <f>'1'!H6</f>
        <v>60</v>
      </c>
      <c r="C6" s="86">
        <f>'2'!H6</f>
        <v>60</v>
      </c>
      <c r="D6" s="85">
        <f>'3'!H6</f>
        <v>52</v>
      </c>
      <c r="E6" s="85">
        <f>'4'!H6</f>
        <v>50</v>
      </c>
      <c r="F6" s="124">
        <f>'5'!H6</f>
        <v>48</v>
      </c>
      <c r="G6" s="85">
        <f>AVERAGE(B6:F6)</f>
        <v>54</v>
      </c>
      <c r="H6" s="87">
        <f t="shared" ref="H6:H10" si="0">RANK(G6,$G$5:$G$10,0)</f>
        <v>1</v>
      </c>
    </row>
    <row r="7" spans="1:14" s="10" customFormat="1" x14ac:dyDescent="0.2">
      <c r="A7" s="11" t="str">
        <f>Responses!A7</f>
        <v>Jerdon Enterprise, LP</v>
      </c>
      <c r="B7" s="85">
        <f>'1'!H7</f>
        <v>51</v>
      </c>
      <c r="C7" s="86">
        <f>'2'!H7</f>
        <v>52</v>
      </c>
      <c r="D7" s="85">
        <f>'3'!H7</f>
        <v>40</v>
      </c>
      <c r="E7" s="85">
        <f>'4'!H7</f>
        <v>36</v>
      </c>
      <c r="F7" s="124">
        <f>'5'!H7</f>
        <v>41</v>
      </c>
      <c r="G7" s="85">
        <f>AVERAGE(B7:F7)</f>
        <v>44</v>
      </c>
      <c r="H7" s="87">
        <f t="shared" si="0"/>
        <v>3</v>
      </c>
    </row>
    <row r="8" spans="1:14" s="10" customFormat="1" x14ac:dyDescent="0.2">
      <c r="A8" s="11" t="str">
        <f>Responses!A8</f>
        <v>Main Lane Industries</v>
      </c>
      <c r="B8" s="85">
        <f>'1'!H8</f>
        <v>46</v>
      </c>
      <c r="C8" s="86">
        <f>'2'!H8</f>
        <v>49</v>
      </c>
      <c r="D8" s="85">
        <f>'3'!H8</f>
        <v>38.5</v>
      </c>
      <c r="E8" s="85">
        <f>'4'!H8</f>
        <v>36</v>
      </c>
      <c r="F8" s="124">
        <f>'5'!H8</f>
        <v>36</v>
      </c>
      <c r="G8" s="85">
        <f>AVERAGE(B8:F8)</f>
        <v>41.1</v>
      </c>
      <c r="H8" s="87">
        <f t="shared" si="0"/>
        <v>5</v>
      </c>
    </row>
    <row r="9" spans="1:14" x14ac:dyDescent="0.2">
      <c r="A9" s="11" t="str">
        <f>Responses!A9</f>
        <v>P2MG**</v>
      </c>
      <c r="B9" s="85">
        <f>'1'!H9</f>
        <v>38</v>
      </c>
      <c r="C9" s="86">
        <f>'2'!H9</f>
        <v>43</v>
      </c>
      <c r="D9" s="85">
        <f>'3'!H9</f>
        <v>32.5</v>
      </c>
      <c r="E9" s="85">
        <f>'4'!H9</f>
        <v>48</v>
      </c>
      <c r="F9" s="124">
        <f>'5'!H9</f>
        <v>22</v>
      </c>
      <c r="G9" s="85">
        <f t="shared" ref="G9:G10" si="1">AVERAGE(B9:F9)</f>
        <v>36.700000000000003</v>
      </c>
      <c r="H9" s="87">
        <f t="shared" si="0"/>
        <v>6</v>
      </c>
    </row>
    <row r="10" spans="1:14" x14ac:dyDescent="0.2">
      <c r="A10" s="11" t="str">
        <f>Responses!A10</f>
        <v>Tellepsen</v>
      </c>
      <c r="B10" s="85">
        <f>'1'!H10</f>
        <v>60</v>
      </c>
      <c r="C10" s="86">
        <f>'2'!H10</f>
        <v>60</v>
      </c>
      <c r="D10" s="85">
        <f>'3'!H10</f>
        <v>54</v>
      </c>
      <c r="E10" s="85">
        <f>'4'!H10</f>
        <v>48</v>
      </c>
      <c r="F10" s="124">
        <f>'5'!H10</f>
        <v>44</v>
      </c>
      <c r="G10" s="85">
        <f t="shared" si="1"/>
        <v>53.2</v>
      </c>
      <c r="H10" s="87">
        <f t="shared" si="0"/>
        <v>2</v>
      </c>
    </row>
    <row r="16" spans="1:14" x14ac:dyDescent="0.2">
      <c r="D16" s="93"/>
    </row>
    <row r="19" spans="1:13" ht="18.75" x14ac:dyDescent="0.3">
      <c r="A19" s="96" t="s">
        <v>66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</row>
    <row r="20" spans="1:13" x14ac:dyDescent="0.2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</row>
    <row r="21" spans="1:13" ht="15.75" x14ac:dyDescent="0.25">
      <c r="A21" s="97" t="s">
        <v>67</v>
      </c>
      <c r="B21" s="98" t="s">
        <v>32</v>
      </c>
      <c r="C21" s="98" t="s">
        <v>55</v>
      </c>
      <c r="D21" s="99"/>
      <c r="E21" s="143" t="s">
        <v>56</v>
      </c>
      <c r="F21" s="144"/>
      <c r="G21" s="145"/>
      <c r="H21" s="71"/>
      <c r="I21" s="146" t="s">
        <v>68</v>
      </c>
      <c r="J21" s="147"/>
      <c r="K21" s="147"/>
      <c r="L21" s="147"/>
      <c r="M21" s="148"/>
    </row>
    <row r="22" spans="1:13" x14ac:dyDescent="0.2">
      <c r="A22" s="114" t="str">
        <f>A5</f>
        <v>A-Status Construction**</v>
      </c>
      <c r="B22" s="132">
        <v>16</v>
      </c>
      <c r="C22" s="133">
        <f t="shared" ref="C22:C27" si="2">AVERAGE(B5:C5,D5:E5)</f>
        <v>50.5</v>
      </c>
      <c r="D22" s="134"/>
      <c r="E22" s="135">
        <f>B22-C22</f>
        <v>-34.5</v>
      </c>
      <c r="F22" s="136">
        <f>E22/C22</f>
        <v>-0.68316831683168322</v>
      </c>
      <c r="G22" s="103"/>
      <c r="H22" s="71"/>
      <c r="I22" s="149"/>
      <c r="J22" s="150"/>
      <c r="K22" s="150"/>
      <c r="L22" s="150"/>
      <c r="M22" s="151"/>
    </row>
    <row r="23" spans="1:13" x14ac:dyDescent="0.2">
      <c r="A23" s="34" t="str">
        <f t="shared" ref="A23:A27" si="3">A6</f>
        <v>J.T. Vaughn Construction</v>
      </c>
      <c r="B23" s="98">
        <v>48</v>
      </c>
      <c r="C23" s="100">
        <f t="shared" si="2"/>
        <v>55.5</v>
      </c>
      <c r="D23" s="101"/>
      <c r="E23" s="102">
        <f t="shared" ref="E23:E25" si="4">B23-C23</f>
        <v>-7.5</v>
      </c>
      <c r="F23" s="107">
        <f t="shared" ref="F23:F25" si="5">E23/C23</f>
        <v>-0.13513513513513514</v>
      </c>
      <c r="G23" s="104"/>
      <c r="H23" s="71"/>
      <c r="I23" s="149"/>
      <c r="J23" s="150"/>
      <c r="K23" s="150"/>
      <c r="L23" s="150"/>
      <c r="M23" s="151"/>
    </row>
    <row r="24" spans="1:13" x14ac:dyDescent="0.2">
      <c r="A24" s="34" t="str">
        <f t="shared" si="3"/>
        <v>Jerdon Enterprise, LP</v>
      </c>
      <c r="B24" s="98">
        <v>41</v>
      </c>
      <c r="C24" s="100">
        <f t="shared" si="2"/>
        <v>44.75</v>
      </c>
      <c r="D24" s="101"/>
      <c r="E24" s="102">
        <f t="shared" si="4"/>
        <v>-3.75</v>
      </c>
      <c r="F24" s="107">
        <f t="shared" si="5"/>
        <v>-8.3798882681564241E-2</v>
      </c>
      <c r="G24" s="104"/>
      <c r="H24" s="71"/>
      <c r="I24" s="149"/>
      <c r="J24" s="150"/>
      <c r="K24" s="150"/>
      <c r="L24" s="150"/>
      <c r="M24" s="151"/>
    </row>
    <row r="25" spans="1:13" x14ac:dyDescent="0.2">
      <c r="A25" s="34" t="str">
        <f t="shared" si="3"/>
        <v>Main Lane Industries</v>
      </c>
      <c r="B25" s="98">
        <v>36</v>
      </c>
      <c r="C25" s="100">
        <f t="shared" si="2"/>
        <v>42.375</v>
      </c>
      <c r="D25" s="105"/>
      <c r="E25" s="102">
        <f t="shared" si="4"/>
        <v>-6.375</v>
      </c>
      <c r="F25" s="107">
        <f t="shared" si="5"/>
        <v>-0.15044247787610621</v>
      </c>
      <c r="G25" s="104"/>
      <c r="H25" s="71"/>
      <c r="I25" s="152"/>
      <c r="J25" s="153"/>
      <c r="K25" s="153"/>
      <c r="L25" s="153"/>
      <c r="M25" s="154"/>
    </row>
    <row r="26" spans="1:13" x14ac:dyDescent="0.2">
      <c r="A26" s="114" t="str">
        <f t="shared" si="3"/>
        <v>P2MG**</v>
      </c>
      <c r="B26" s="132">
        <v>22</v>
      </c>
      <c r="C26" s="133">
        <f t="shared" si="2"/>
        <v>40.375</v>
      </c>
      <c r="D26" s="137"/>
      <c r="E26" s="135">
        <f t="shared" ref="E26:E27" si="6">B26-C26</f>
        <v>-18.375</v>
      </c>
      <c r="F26" s="136">
        <f t="shared" ref="F26:F27" si="7">E26/C26</f>
        <v>-0.45510835913312692</v>
      </c>
      <c r="G26" s="104"/>
    </row>
    <row r="27" spans="1:13" x14ac:dyDescent="0.2">
      <c r="A27" s="34" t="str">
        <f t="shared" si="3"/>
        <v>Tellepsen</v>
      </c>
      <c r="B27" s="98">
        <v>44</v>
      </c>
      <c r="C27" s="100">
        <f t="shared" si="2"/>
        <v>55.5</v>
      </c>
      <c r="D27" s="105"/>
      <c r="E27" s="102">
        <f t="shared" si="6"/>
        <v>-11.5</v>
      </c>
      <c r="F27" s="107">
        <f t="shared" si="7"/>
        <v>-0.2072072072072072</v>
      </c>
      <c r="G27" s="106"/>
    </row>
  </sheetData>
  <mergeCells count="4">
    <mergeCell ref="A1:N1"/>
    <mergeCell ref="A2:N2"/>
    <mergeCell ref="E21:G21"/>
    <mergeCell ref="I21:M25"/>
  </mergeCells>
  <phoneticPr fontId="2" type="noConversion"/>
  <pageMargins left="0.75" right="0.75" top="1" bottom="1" header="0.5" footer="0.5"/>
  <pageSetup scale="95" orientation="landscape" horizontalDpi="1200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9"/>
  <sheetViews>
    <sheetView workbookViewId="0">
      <selection activeCell="H9" sqref="H9"/>
    </sheetView>
  </sheetViews>
  <sheetFormatPr defaultRowHeight="12.75" x14ac:dyDescent="0.2"/>
  <cols>
    <col min="2" max="2" width="30.7109375" bestFit="1" customWidth="1"/>
    <col min="3" max="3" width="37.140625" customWidth="1"/>
    <col min="4" max="4" width="34.42578125" customWidth="1"/>
    <col min="5" max="5" width="24.42578125" customWidth="1"/>
    <col min="6" max="6" width="28.28515625" customWidth="1"/>
    <col min="7" max="7" width="24.85546875" customWidth="1"/>
    <col min="8" max="8" width="24.28515625" style="51" customWidth="1"/>
  </cols>
  <sheetData>
    <row r="1" spans="1:8" x14ac:dyDescent="0.2">
      <c r="A1" s="21"/>
      <c r="B1" s="21"/>
      <c r="C1" s="21"/>
      <c r="D1" s="21"/>
    </row>
    <row r="2" spans="1:8" x14ac:dyDescent="0.2">
      <c r="A2" s="21"/>
      <c r="B2" s="21"/>
      <c r="C2" s="21"/>
      <c r="D2" s="21"/>
    </row>
    <row r="3" spans="1:8" ht="15.75" x14ac:dyDescent="0.2">
      <c r="A3" s="21"/>
      <c r="B3" s="155"/>
      <c r="C3" s="155"/>
      <c r="D3" s="156"/>
    </row>
    <row r="4" spans="1:8" x14ac:dyDescent="0.2">
      <c r="A4" s="21"/>
      <c r="B4" s="157" t="str">
        <f>Responses!A2</f>
        <v>RFP730-18128 Katy Academic Building Parking Lot</v>
      </c>
      <c r="C4" s="158"/>
      <c r="D4" s="158"/>
    </row>
    <row r="5" spans="1:8" x14ac:dyDescent="0.2">
      <c r="A5" s="21"/>
      <c r="B5" s="21"/>
      <c r="C5" s="21"/>
      <c r="D5" s="21"/>
    </row>
    <row r="6" spans="1:8" x14ac:dyDescent="0.2">
      <c r="A6" s="21"/>
      <c r="B6" s="21"/>
      <c r="C6" s="22" t="s">
        <v>11</v>
      </c>
      <c r="D6" s="82"/>
    </row>
    <row r="7" spans="1:8" ht="15.75" x14ac:dyDescent="0.25">
      <c r="A7" s="21"/>
      <c r="B7" s="23" t="s">
        <v>12</v>
      </c>
      <c r="C7" s="84" t="s">
        <v>52</v>
      </c>
      <c r="D7" s="24" t="s">
        <v>53</v>
      </c>
      <c r="E7" s="24" t="s">
        <v>47</v>
      </c>
      <c r="F7" s="24" t="s">
        <v>54</v>
      </c>
      <c r="G7" s="24" t="s">
        <v>44</v>
      </c>
      <c r="H7" s="24" t="s">
        <v>45</v>
      </c>
    </row>
    <row r="8" spans="1:8" ht="15.75" x14ac:dyDescent="0.25">
      <c r="A8" s="21"/>
      <c r="B8" s="25" t="s">
        <v>13</v>
      </c>
      <c r="C8" s="83">
        <v>2040000</v>
      </c>
      <c r="D8" s="26">
        <v>2197545</v>
      </c>
      <c r="E8" s="26">
        <v>2388890</v>
      </c>
      <c r="F8" s="26">
        <v>2578000</v>
      </c>
      <c r="G8" s="26">
        <v>2780500</v>
      </c>
      <c r="H8" s="26">
        <v>3075000</v>
      </c>
    </row>
    <row r="9" spans="1:8" ht="15.75" x14ac:dyDescent="0.25">
      <c r="A9" s="21"/>
      <c r="B9" s="27" t="s">
        <v>10</v>
      </c>
      <c r="C9" s="28">
        <f>SUM(C8:C8)</f>
        <v>2040000</v>
      </c>
      <c r="D9" s="28">
        <f t="shared" ref="D9:F9" si="0">SUM(D8:D8)</f>
        <v>2197545</v>
      </c>
      <c r="E9" s="28">
        <f t="shared" si="0"/>
        <v>2388890</v>
      </c>
      <c r="F9" s="28">
        <f t="shared" si="0"/>
        <v>2578000</v>
      </c>
      <c r="G9" s="28">
        <f t="shared" ref="G9:H9" si="1">SUM(G8:G8)</f>
        <v>2780500</v>
      </c>
      <c r="H9" s="28">
        <f t="shared" si="1"/>
        <v>3075000</v>
      </c>
    </row>
    <row r="10" spans="1:8" ht="15.75" x14ac:dyDescent="0.25">
      <c r="A10" s="21"/>
      <c r="B10" s="25" t="s">
        <v>14</v>
      </c>
      <c r="C10" s="29">
        <v>0</v>
      </c>
      <c r="D10" s="26">
        <f>D9-C9</f>
        <v>157545</v>
      </c>
      <c r="E10" s="26">
        <f>E9-C9</f>
        <v>348890</v>
      </c>
      <c r="F10" s="26">
        <f>F9-C9</f>
        <v>538000</v>
      </c>
      <c r="G10" s="26">
        <f>G9-C9</f>
        <v>740500</v>
      </c>
      <c r="H10" s="26">
        <f>H9-C9</f>
        <v>1035000</v>
      </c>
    </row>
    <row r="11" spans="1:8" ht="15.75" x14ac:dyDescent="0.25">
      <c r="A11" s="21"/>
      <c r="B11" s="30" t="s">
        <v>15</v>
      </c>
      <c r="C11" s="65">
        <v>40</v>
      </c>
      <c r="D11" s="31">
        <f>ABS($C$11-(D10/$C$9)*$C$11)</f>
        <v>36.910882352941179</v>
      </c>
      <c r="E11" s="31">
        <f t="shared" ref="E11" si="2">ABS($C$11-(E10/$C$9)*$C$11)</f>
        <v>33.159019607843135</v>
      </c>
      <c r="F11" s="31">
        <f>ABS($C$11-(F10/$C$9)*$C$11)</f>
        <v>29.450980392156865</v>
      </c>
      <c r="G11" s="31">
        <f>ABS($C$11-(G10/$C$9)*$C$11)</f>
        <v>25.480392156862745</v>
      </c>
      <c r="H11" s="31">
        <f>ABS($C$11-(H10/$C$9)*$C$11)</f>
        <v>19.705882352941178</v>
      </c>
    </row>
    <row r="12" spans="1:8" x14ac:dyDescent="0.2">
      <c r="A12" s="21"/>
      <c r="B12" s="59"/>
      <c r="C12" s="60"/>
      <c r="D12" s="59"/>
    </row>
    <row r="13" spans="1:8" x14ac:dyDescent="0.2">
      <c r="A13" s="21"/>
      <c r="B13" s="61" t="s">
        <v>16</v>
      </c>
      <c r="C13" s="61" t="s">
        <v>19</v>
      </c>
      <c r="D13" s="67" t="s">
        <v>20</v>
      </c>
    </row>
    <row r="14" spans="1:8" x14ac:dyDescent="0.2">
      <c r="A14" s="21"/>
      <c r="B14" s="62" t="str">
        <f>C7</f>
        <v>A-Status Construction</v>
      </c>
      <c r="C14" s="91">
        <f>C8</f>
        <v>2040000</v>
      </c>
      <c r="D14" s="69">
        <f>C11</f>
        <v>40</v>
      </c>
      <c r="F14" s="92"/>
    </row>
    <row r="15" spans="1:8" ht="15.75" customHeight="1" x14ac:dyDescent="0.2">
      <c r="A15" s="21"/>
      <c r="B15" s="62" t="str">
        <f>D7</f>
        <v>P2MG</v>
      </c>
      <c r="C15" s="63">
        <f>D8</f>
        <v>2197545</v>
      </c>
      <c r="D15" s="69">
        <f>D11</f>
        <v>36.910882352941179</v>
      </c>
      <c r="F15" s="92"/>
    </row>
    <row r="16" spans="1:8" x14ac:dyDescent="0.2">
      <c r="B16" s="62" t="str">
        <f>E7</f>
        <v>Tellepsen</v>
      </c>
      <c r="C16" s="63">
        <f>E8</f>
        <v>2388890</v>
      </c>
      <c r="D16" s="69">
        <f>E11</f>
        <v>33.159019607843135</v>
      </c>
      <c r="F16" s="92"/>
    </row>
    <row r="17" spans="2:6" ht="19.5" customHeight="1" x14ac:dyDescent="0.2">
      <c r="B17" s="62" t="str">
        <f>F7</f>
        <v>J.T. Vaughn Constrution</v>
      </c>
      <c r="C17" s="63">
        <f>F8</f>
        <v>2578000</v>
      </c>
      <c r="D17" s="69">
        <f>F11</f>
        <v>29.450980392156865</v>
      </c>
      <c r="F17" s="92"/>
    </row>
    <row r="18" spans="2:6" x14ac:dyDescent="0.2">
      <c r="B18" t="str">
        <f>G7</f>
        <v>Jerdon Enterprise, LP</v>
      </c>
      <c r="C18" s="94">
        <f>G8</f>
        <v>2780500</v>
      </c>
      <c r="D18" s="95">
        <f>G11</f>
        <v>25.480392156862745</v>
      </c>
      <c r="F18" s="92"/>
    </row>
    <row r="19" spans="2:6" x14ac:dyDescent="0.2">
      <c r="B19" t="str">
        <f>H7</f>
        <v>Main Lane Industries</v>
      </c>
      <c r="C19" s="94">
        <f>H8</f>
        <v>3075000</v>
      </c>
      <c r="D19" s="95">
        <f>H11</f>
        <v>19.705882352941178</v>
      </c>
      <c r="F19" s="92"/>
    </row>
  </sheetData>
  <sortState ref="B14:C19">
    <sortCondition ref="C14:C19"/>
  </sortState>
  <mergeCells count="2">
    <mergeCell ref="B3:D3"/>
    <mergeCell ref="B4:D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workbookViewId="0">
      <selection activeCell="G23" sqref="G23"/>
    </sheetView>
  </sheetViews>
  <sheetFormatPr defaultRowHeight="12.75" x14ac:dyDescent="0.2"/>
  <cols>
    <col min="1" max="1" width="47.5703125" customWidth="1"/>
    <col min="2" max="2" width="7" bestFit="1" customWidth="1"/>
    <col min="3" max="3" width="8.7109375" customWidth="1"/>
    <col min="4" max="5" width="7" bestFit="1" customWidth="1"/>
    <col min="6" max="6" width="23.42578125" customWidth="1"/>
    <col min="7" max="7" width="24.140625" customWidth="1"/>
    <col min="8" max="8" width="16.28515625" customWidth="1"/>
    <col min="9" max="9" width="15" customWidth="1"/>
  </cols>
  <sheetData>
    <row r="1" spans="1:9" ht="15.75" x14ac:dyDescent="0.25">
      <c r="A1" s="140" t="s">
        <v>0</v>
      </c>
      <c r="B1" s="141"/>
      <c r="C1" s="141"/>
      <c r="D1" s="141"/>
      <c r="E1" s="141"/>
      <c r="F1" s="141"/>
      <c r="G1" s="141"/>
      <c r="H1" s="141"/>
    </row>
    <row r="2" spans="1:9" x14ac:dyDescent="0.2">
      <c r="A2" s="142" t="str">
        <f>Responses!A2</f>
        <v>RFP730-18128 Katy Academic Building Parking Lot</v>
      </c>
      <c r="B2" s="159"/>
      <c r="C2" s="159"/>
      <c r="D2" s="159"/>
      <c r="E2" s="159"/>
      <c r="F2" s="159"/>
      <c r="G2" s="159"/>
      <c r="H2" s="159"/>
    </row>
    <row r="3" spans="1:9" ht="15.75" thickBot="1" x14ac:dyDescent="0.25">
      <c r="A3" s="52"/>
      <c r="B3" s="52"/>
      <c r="C3" s="52"/>
      <c r="D3" s="52"/>
      <c r="E3" s="52"/>
      <c r="F3" s="52"/>
      <c r="G3" s="56"/>
      <c r="H3" s="56"/>
    </row>
    <row r="4" spans="1:9" ht="121.5" customHeight="1" thickBot="1" x14ac:dyDescent="0.25">
      <c r="A4" s="6" t="s">
        <v>2</v>
      </c>
      <c r="B4" s="32" t="str">
        <f>'Technical Summary'!B4</f>
        <v>Evaluator 1</v>
      </c>
      <c r="C4" s="32" t="str">
        <f>'Technical Summary'!C4</f>
        <v>Evaluator 2</v>
      </c>
      <c r="D4" s="32" t="str">
        <f>'Technical Summary'!D4</f>
        <v>Evaluator 3</v>
      </c>
      <c r="E4" s="32" t="str">
        <f>'Technical Summary'!E4</f>
        <v>Evaluator 4</v>
      </c>
      <c r="F4" s="138" t="str">
        <f>'Technical Summary'!F4</f>
        <v>Evaluator 5</v>
      </c>
      <c r="G4" s="33" t="s">
        <v>3</v>
      </c>
      <c r="H4" s="5" t="s">
        <v>1</v>
      </c>
    </row>
    <row r="5" spans="1:9" s="64" customFormat="1" ht="15" x14ac:dyDescent="0.2">
      <c r="A5" s="34" t="str">
        <f>Responses!A5</f>
        <v>A-Status Construction**</v>
      </c>
      <c r="B5" s="88">
        <f>'1'!I5</f>
        <v>91</v>
      </c>
      <c r="C5" s="89">
        <f>'2'!I5</f>
        <v>98</v>
      </c>
      <c r="D5" s="89">
        <f>'3'!I5</f>
        <v>90</v>
      </c>
      <c r="E5" s="89">
        <f>'4'!I5</f>
        <v>83</v>
      </c>
      <c r="F5" s="139">
        <f>'5'!I5</f>
        <v>56</v>
      </c>
      <c r="G5" s="68">
        <f>AVERAGE(B5:F5)</f>
        <v>83.6</v>
      </c>
      <c r="H5" s="90">
        <f>RANK(G5,$G$5:$G$10,0)</f>
        <v>2</v>
      </c>
    </row>
    <row r="6" spans="1:9" s="64" customFormat="1" ht="15" x14ac:dyDescent="0.2">
      <c r="A6" s="34" t="str">
        <f>Responses!A6</f>
        <v>J.T. Vaughn Construction</v>
      </c>
      <c r="B6" s="88">
        <f>'1'!I6</f>
        <v>89.45</v>
      </c>
      <c r="C6" s="89">
        <f>'2'!I6</f>
        <v>89.45</v>
      </c>
      <c r="D6" s="89">
        <f>'3'!I6</f>
        <v>81.45</v>
      </c>
      <c r="E6" s="89">
        <f>'4'!I6</f>
        <v>79.45</v>
      </c>
      <c r="F6" s="139">
        <f>'5'!I6</f>
        <v>77.45</v>
      </c>
      <c r="G6" s="68">
        <f>AVERAGE(B6:F6)</f>
        <v>83.45</v>
      </c>
      <c r="H6" s="90">
        <f t="shared" ref="H6:H10" si="0">RANK(G6,$G$5:$G$10,0)</f>
        <v>3</v>
      </c>
    </row>
    <row r="7" spans="1:9" s="64" customFormat="1" ht="15" x14ac:dyDescent="0.2">
      <c r="A7" s="34" t="str">
        <f>Responses!A7</f>
        <v>Jerdon Enterprise, LP</v>
      </c>
      <c r="B7" s="88">
        <f>'1'!I7</f>
        <v>76.48</v>
      </c>
      <c r="C7" s="89">
        <f>'2'!I7</f>
        <v>77.48</v>
      </c>
      <c r="D7" s="89">
        <f>'3'!I7</f>
        <v>65.48</v>
      </c>
      <c r="E7" s="89">
        <f>'4'!I7</f>
        <v>61.480000000000004</v>
      </c>
      <c r="F7" s="139">
        <f>'5'!I7</f>
        <v>66.48</v>
      </c>
      <c r="G7" s="68">
        <f>AVERAGE(B7:F7)</f>
        <v>69.48</v>
      </c>
      <c r="H7" s="90">
        <f t="shared" si="0"/>
        <v>5</v>
      </c>
    </row>
    <row r="8" spans="1:9" s="64" customFormat="1" ht="15" x14ac:dyDescent="0.2">
      <c r="A8" s="34" t="str">
        <f>Responses!A8</f>
        <v>Main Lane Industries</v>
      </c>
      <c r="B8" s="88">
        <f>'1'!I8</f>
        <v>65.710000000000008</v>
      </c>
      <c r="C8" s="89">
        <f>'2'!I8</f>
        <v>68.710000000000008</v>
      </c>
      <c r="D8" s="89">
        <f>'3'!I8</f>
        <v>58.21</v>
      </c>
      <c r="E8" s="89">
        <f>'4'!I8</f>
        <v>55.71</v>
      </c>
      <c r="F8" s="139">
        <f>'5'!I8</f>
        <v>55.71</v>
      </c>
      <c r="G8" s="68">
        <f>AVERAGE(B8:F8)</f>
        <v>60.81</v>
      </c>
      <c r="H8" s="90">
        <f t="shared" si="0"/>
        <v>6</v>
      </c>
    </row>
    <row r="9" spans="1:9" s="64" customFormat="1" ht="15" x14ac:dyDescent="0.2">
      <c r="A9" s="34" t="str">
        <f>Responses!A9</f>
        <v>P2MG**</v>
      </c>
      <c r="B9" s="88">
        <f>'1'!I9</f>
        <v>74.91</v>
      </c>
      <c r="C9" s="89">
        <f>'2'!I9</f>
        <v>79.91</v>
      </c>
      <c r="D9" s="89">
        <f>'3'!I9</f>
        <v>69.41</v>
      </c>
      <c r="E9" s="89">
        <f>'4'!I9</f>
        <v>84.91</v>
      </c>
      <c r="F9" s="139">
        <f>'5'!I9</f>
        <v>58.91</v>
      </c>
      <c r="G9" s="68">
        <f t="shared" ref="G9:G10" si="1">AVERAGE(B9:F9)</f>
        <v>73.609999999999985</v>
      </c>
      <c r="H9" s="90">
        <f t="shared" si="0"/>
        <v>4</v>
      </c>
    </row>
    <row r="10" spans="1:9" s="51" customFormat="1" ht="15" x14ac:dyDescent="0.2">
      <c r="A10" s="34" t="str">
        <f>Responses!A10</f>
        <v>Tellepsen</v>
      </c>
      <c r="B10" s="88">
        <f>'1'!I10</f>
        <v>93.16</v>
      </c>
      <c r="C10" s="89">
        <f>'2'!I10</f>
        <v>93.16</v>
      </c>
      <c r="D10" s="89">
        <f>'3'!I10</f>
        <v>87.16</v>
      </c>
      <c r="E10" s="89">
        <f>'4'!I10</f>
        <v>81.16</v>
      </c>
      <c r="F10" s="139">
        <f>'5'!I10</f>
        <v>77.16</v>
      </c>
      <c r="G10" s="68">
        <f t="shared" si="1"/>
        <v>86.359999999999985</v>
      </c>
      <c r="H10" s="90">
        <f t="shared" si="0"/>
        <v>1</v>
      </c>
    </row>
    <row r="11" spans="1:9" s="51" customFormat="1" x14ac:dyDescent="0.2">
      <c r="A11" s="108" t="s">
        <v>57</v>
      </c>
    </row>
    <row r="13" spans="1:9" ht="13.5" thickBot="1" x14ac:dyDescent="0.25"/>
    <row r="14" spans="1:9" ht="94.5" customHeight="1" thickBot="1" x14ac:dyDescent="0.25">
      <c r="A14" s="6" t="s">
        <v>2</v>
      </c>
      <c r="B14" s="32" t="str">
        <f>B4</f>
        <v>Evaluator 1</v>
      </c>
      <c r="C14" s="32" t="str">
        <f t="shared" ref="C14:E14" si="2">C4</f>
        <v>Evaluator 2</v>
      </c>
      <c r="D14" s="32" t="str">
        <f t="shared" si="2"/>
        <v>Evaluator 3</v>
      </c>
      <c r="E14" s="32" t="str">
        <f t="shared" si="2"/>
        <v>Evaluator 4</v>
      </c>
      <c r="F14" s="111" t="s">
        <v>58</v>
      </c>
      <c r="G14" s="5" t="s">
        <v>59</v>
      </c>
      <c r="H14" s="112" t="s">
        <v>60</v>
      </c>
      <c r="I14" s="5" t="s">
        <v>1</v>
      </c>
    </row>
    <row r="15" spans="1:9" s="118" customFormat="1" ht="15" x14ac:dyDescent="0.2">
      <c r="A15" s="114" t="str">
        <f>Responses!A5</f>
        <v>A-Status Construction**</v>
      </c>
      <c r="B15" s="115">
        <f>'1'!H5</f>
        <v>51</v>
      </c>
      <c r="C15" s="116">
        <f>'2'!H5</f>
        <v>58</v>
      </c>
      <c r="D15" s="116">
        <f>'3'!H5</f>
        <v>50</v>
      </c>
      <c r="E15" s="116">
        <f>'4'!H5</f>
        <v>43</v>
      </c>
      <c r="F15" s="117">
        <f t="shared" ref="F15:F20" si="3">AVERAGE(B15:E15)</f>
        <v>50.5</v>
      </c>
      <c r="G15" s="120">
        <f>'Pricing Score Calculation'!C11</f>
        <v>40</v>
      </c>
      <c r="H15" s="121">
        <f>F15+G15</f>
        <v>90.5</v>
      </c>
      <c r="I15" s="122">
        <f>RANK(H15,$H$15:$H$20,0)</f>
        <v>1</v>
      </c>
    </row>
    <row r="16" spans="1:9" ht="15" x14ac:dyDescent="0.2">
      <c r="A16" s="34" t="str">
        <f>Responses!A6</f>
        <v>J.T. Vaughn Construction</v>
      </c>
      <c r="B16" s="88">
        <f>'1'!H6</f>
        <v>60</v>
      </c>
      <c r="C16" s="89">
        <f>'2'!H6</f>
        <v>60</v>
      </c>
      <c r="D16" s="89">
        <f>'3'!H6</f>
        <v>52</v>
      </c>
      <c r="E16" s="89">
        <f>'4'!H6</f>
        <v>50</v>
      </c>
      <c r="F16" s="68">
        <f t="shared" si="3"/>
        <v>55.5</v>
      </c>
      <c r="G16" s="110">
        <f>'Pricing Score Calculation'!F11</f>
        <v>29.450980392156865</v>
      </c>
      <c r="H16" s="119">
        <f t="shared" ref="H16:H20" si="4">F16+G16</f>
        <v>84.950980392156865</v>
      </c>
      <c r="I16" s="109">
        <f t="shared" ref="I16:I20" si="5">RANK(H16,$H$15:$H$20,0)</f>
        <v>3</v>
      </c>
    </row>
    <row r="17" spans="1:9" ht="15" x14ac:dyDescent="0.2">
      <c r="A17" s="34" t="str">
        <f>Responses!A7</f>
        <v>Jerdon Enterprise, LP</v>
      </c>
      <c r="B17" s="88">
        <f>'1'!H7</f>
        <v>51</v>
      </c>
      <c r="C17" s="89">
        <f>'2'!H7</f>
        <v>52</v>
      </c>
      <c r="D17" s="89">
        <f>'3'!H7</f>
        <v>40</v>
      </c>
      <c r="E17" s="89">
        <f>'4'!H7</f>
        <v>36</v>
      </c>
      <c r="F17" s="68">
        <f t="shared" si="3"/>
        <v>44.75</v>
      </c>
      <c r="G17" s="110">
        <f>'Pricing Score Calculation'!G11</f>
        <v>25.480392156862745</v>
      </c>
      <c r="H17" s="119">
        <f t="shared" si="4"/>
        <v>70.230392156862749</v>
      </c>
      <c r="I17" s="109">
        <f t="shared" si="5"/>
        <v>5</v>
      </c>
    </row>
    <row r="18" spans="1:9" ht="15" x14ac:dyDescent="0.2">
      <c r="A18" s="34" t="str">
        <f>Responses!A8</f>
        <v>Main Lane Industries</v>
      </c>
      <c r="B18" s="88">
        <f>'1'!H8</f>
        <v>46</v>
      </c>
      <c r="C18" s="89">
        <f>'2'!H8</f>
        <v>49</v>
      </c>
      <c r="D18" s="89">
        <f>'3'!H8</f>
        <v>38.5</v>
      </c>
      <c r="E18" s="89">
        <f>'4'!H8</f>
        <v>36</v>
      </c>
      <c r="F18" s="68">
        <f t="shared" si="3"/>
        <v>42.375</v>
      </c>
      <c r="G18" s="110">
        <f>'Pricing Score Calculation'!H11</f>
        <v>19.705882352941178</v>
      </c>
      <c r="H18" s="119">
        <f t="shared" si="4"/>
        <v>62.080882352941174</v>
      </c>
      <c r="I18" s="109">
        <f t="shared" si="5"/>
        <v>6</v>
      </c>
    </row>
    <row r="19" spans="1:9" ht="15" x14ac:dyDescent="0.2">
      <c r="A19" s="34" t="str">
        <f>Responses!A9</f>
        <v>P2MG**</v>
      </c>
      <c r="B19" s="88">
        <f>'1'!H9</f>
        <v>38</v>
      </c>
      <c r="C19" s="89">
        <f>'2'!H9</f>
        <v>43</v>
      </c>
      <c r="D19" s="89">
        <f>'3'!H9</f>
        <v>32.5</v>
      </c>
      <c r="E19" s="89">
        <f>'4'!H9</f>
        <v>48</v>
      </c>
      <c r="F19" s="68">
        <f t="shared" si="3"/>
        <v>40.375</v>
      </c>
      <c r="G19" s="110">
        <f>'Pricing Score Calculation'!D11</f>
        <v>36.910882352941179</v>
      </c>
      <c r="H19" s="119">
        <f t="shared" si="4"/>
        <v>77.285882352941172</v>
      </c>
      <c r="I19" s="109">
        <f t="shared" si="5"/>
        <v>4</v>
      </c>
    </row>
    <row r="20" spans="1:9" ht="15" x14ac:dyDescent="0.2">
      <c r="A20" s="34" t="str">
        <f>Responses!A10</f>
        <v>Tellepsen</v>
      </c>
      <c r="B20" s="88">
        <f>'1'!H10</f>
        <v>60</v>
      </c>
      <c r="C20" s="89">
        <f>'2'!H10</f>
        <v>60</v>
      </c>
      <c r="D20" s="89">
        <f>'3'!H10</f>
        <v>54</v>
      </c>
      <c r="E20" s="89">
        <f>'4'!H10</f>
        <v>48</v>
      </c>
      <c r="F20" s="68">
        <f t="shared" si="3"/>
        <v>55.5</v>
      </c>
      <c r="G20" s="110">
        <f>'Pricing Score Calculation'!E11</f>
        <v>33.159019607843135</v>
      </c>
      <c r="H20" s="119">
        <f t="shared" si="4"/>
        <v>88.659019607843135</v>
      </c>
      <c r="I20" s="109">
        <f t="shared" si="5"/>
        <v>2</v>
      </c>
    </row>
    <row r="21" spans="1:9" ht="13.5" thickBot="1" x14ac:dyDescent="0.25"/>
    <row r="22" spans="1:9" ht="64.5" thickBot="1" x14ac:dyDescent="0.25">
      <c r="A22" s="113" t="s">
        <v>69</v>
      </c>
    </row>
    <row r="29" spans="1:9" ht="15" x14ac:dyDescent="0.2">
      <c r="A29" s="57" t="s">
        <v>50</v>
      </c>
    </row>
    <row r="30" spans="1:9" ht="15" x14ac:dyDescent="0.2">
      <c r="A30" s="52"/>
    </row>
    <row r="31" spans="1:9" ht="15" x14ac:dyDescent="0.2">
      <c r="A31" s="57" t="s">
        <v>51</v>
      </c>
    </row>
  </sheetData>
  <mergeCells count="2">
    <mergeCell ref="A1:H1"/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Responses</vt:lpstr>
      <vt:lpstr>1</vt:lpstr>
      <vt:lpstr>2</vt:lpstr>
      <vt:lpstr>3</vt:lpstr>
      <vt:lpstr>4</vt:lpstr>
      <vt:lpstr>5</vt:lpstr>
      <vt:lpstr>Technical Summary</vt:lpstr>
      <vt:lpstr>Pricing Score Calculation</vt:lpstr>
      <vt:lpstr>Summary</vt:lpstr>
      <vt:lpstr>Criteria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Bonilla, Hector M</cp:lastModifiedBy>
  <cp:lastPrinted>2010-03-29T18:59:53Z</cp:lastPrinted>
  <dcterms:created xsi:type="dcterms:W3CDTF">2010-03-29T14:58:07Z</dcterms:created>
  <dcterms:modified xsi:type="dcterms:W3CDTF">2019-02-22T21:48:03Z</dcterms:modified>
</cp:coreProperties>
</file>